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iz\Documents\Equestrian\Moreton Equestrian Centre\dressage\2025\Quest 11 Oct\"/>
    </mc:Choice>
  </mc:AlternateContent>
  <xr:revisionPtr revIDLastSave="0" documentId="8_{9F7895B7-AD43-44CB-9029-19896EB753AA}" xr6:coauthVersionLast="47" xr6:coauthVersionMax="47" xr10:uidLastSave="{00000000-0000-0000-0000-000000000000}"/>
  <bookViews>
    <workbookView xWindow="-120" yWindow="-120" windowWidth="25440" windowHeight="15390" firstSheet="1" activeTab="1" xr2:uid="{00000000-000D-0000-FFFF-FFFF00000000}"/>
  </bookViews>
  <sheets>
    <sheet name="TQ OPEN " sheetId="2" r:id="rId1"/>
    <sheet name="MQ Open Intro" sheetId="4" r:id="rId2"/>
    <sheet name="MQ Open Prelim" sheetId="5" r:id="rId3"/>
    <sheet name="MQ Open Novice" sheetId="6" r:id="rId4"/>
    <sheet name="TQ U21 " sheetId="3" r:id="rId5"/>
    <sheet name="MQ U21 Intro" sheetId="7" r:id="rId6"/>
    <sheet name="MQ U21 Prelim" sheetId="8" r:id="rId7"/>
    <sheet name="MQ U21 Novice" sheetId="9" r:id="rId8"/>
  </sheets>
  <definedNames>
    <definedName name="_xlnm._FilterDatabase" localSheetId="1" hidden="1">'MQ Open Intro'!$A$8:$L$19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0" i="2" l="1"/>
  <c r="K38" i="2"/>
  <c r="G13" i="8"/>
  <c r="I13" i="8"/>
  <c r="J13" i="8"/>
  <c r="K13" i="8"/>
  <c r="J15" i="7"/>
  <c r="K15" i="7" s="1"/>
  <c r="I15" i="7"/>
  <c r="G15" i="7"/>
  <c r="I41" i="2"/>
  <c r="I42" i="2"/>
  <c r="K42" i="2"/>
  <c r="L42" i="2"/>
  <c r="M42" i="2" s="1"/>
  <c r="N41" i="2" s="1" a="1"/>
  <c r="N41" i="2" s="1"/>
  <c r="I43" i="2"/>
  <c r="K43" i="2"/>
  <c r="L43" i="2"/>
  <c r="M43" i="2"/>
  <c r="I44" i="2"/>
  <c r="K44" i="2"/>
  <c r="L44" i="2"/>
  <c r="M44" i="2"/>
  <c r="I40" i="2"/>
  <c r="K40" i="2"/>
  <c r="I22" i="3"/>
  <c r="M41" i="2"/>
  <c r="I16" i="2"/>
  <c r="K41" i="2"/>
  <c r="L41" i="2"/>
  <c r="K39" i="2"/>
  <c r="I38" i="2"/>
  <c r="I39" i="2"/>
  <c r="L22" i="3"/>
  <c r="L23" i="3"/>
  <c r="L17" i="3"/>
  <c r="M17" i="3" s="1"/>
  <c r="L18" i="3"/>
  <c r="L13" i="2"/>
  <c r="L20" i="2"/>
  <c r="M20" i="2" s="1"/>
  <c r="L22" i="2"/>
  <c r="L23" i="2"/>
  <c r="L29" i="2"/>
  <c r="L30" i="2"/>
  <c r="M30" i="2" s="1"/>
  <c r="L37" i="2"/>
  <c r="M37" i="2" s="1"/>
  <c r="L47" i="2"/>
  <c r="L51" i="2"/>
  <c r="K24" i="3"/>
  <c r="L24" i="3"/>
  <c r="M24" i="3" s="1"/>
  <c r="N21" i="3" s="1" a="1"/>
  <c r="N21" i="3" s="1"/>
  <c r="I24" i="3"/>
  <c r="K19" i="3"/>
  <c r="L19" i="3"/>
  <c r="M19" i="3" s="1"/>
  <c r="I19" i="3"/>
  <c r="K22" i="3"/>
  <c r="M22" i="3"/>
  <c r="I23" i="3"/>
  <c r="K23" i="3"/>
  <c r="M23" i="3"/>
  <c r="I17" i="3"/>
  <c r="K17" i="3"/>
  <c r="I18" i="3"/>
  <c r="K18" i="3"/>
  <c r="M18" i="3"/>
  <c r="K21" i="3"/>
  <c r="L21" i="3"/>
  <c r="M21" i="3"/>
  <c r="I21" i="3"/>
  <c r="K15" i="3"/>
  <c r="L15" i="3"/>
  <c r="M15" i="3"/>
  <c r="I15" i="3"/>
  <c r="K14" i="3"/>
  <c r="L14" i="3"/>
  <c r="M14" i="3"/>
  <c r="I14" i="3"/>
  <c r="K13" i="3"/>
  <c r="L13" i="3"/>
  <c r="M13" i="3"/>
  <c r="N13" i="3" s="1"/>
  <c r="I13" i="3"/>
  <c r="K49" i="2"/>
  <c r="L49" i="2"/>
  <c r="M49" i="2"/>
  <c r="I49" i="2"/>
  <c r="L38" i="2"/>
  <c r="M38" i="2" s="1"/>
  <c r="L39" i="2"/>
  <c r="M39" i="2" s="1"/>
  <c r="L40" i="2"/>
  <c r="I45" i="2"/>
  <c r="K45" i="2"/>
  <c r="L45" i="2"/>
  <c r="M45" i="2"/>
  <c r="I46" i="2"/>
  <c r="K46" i="2"/>
  <c r="L46" i="2"/>
  <c r="M46" i="2"/>
  <c r="I33" i="2"/>
  <c r="K33" i="2"/>
  <c r="L33" i="2"/>
  <c r="M33" i="2"/>
  <c r="I34" i="2"/>
  <c r="K34" i="2"/>
  <c r="L34" i="2"/>
  <c r="M34" i="2"/>
  <c r="K21" i="2"/>
  <c r="L21" i="2"/>
  <c r="M21" i="2"/>
  <c r="I21" i="2"/>
  <c r="K18" i="2"/>
  <c r="L18" i="2"/>
  <c r="M18" i="2"/>
  <c r="I18" i="2"/>
  <c r="K17" i="2"/>
  <c r="I17" i="2"/>
  <c r="M27" i="2"/>
  <c r="I50" i="2"/>
  <c r="K50" i="2"/>
  <c r="M50" i="2"/>
  <c r="I51" i="2"/>
  <c r="K51" i="2"/>
  <c r="M51" i="2"/>
  <c r="K47" i="2"/>
  <c r="M47" i="2"/>
  <c r="I47" i="2"/>
  <c r="I37" i="2"/>
  <c r="K37" i="2"/>
  <c r="I29" i="2"/>
  <c r="K29" i="2"/>
  <c r="M29" i="2"/>
  <c r="I30" i="2"/>
  <c r="K30" i="2"/>
  <c r="I22" i="2"/>
  <c r="K22" i="2"/>
  <c r="M22" i="2"/>
  <c r="I23" i="2"/>
  <c r="K23" i="2"/>
  <c r="M23" i="2"/>
  <c r="I20" i="2"/>
  <c r="K20" i="2"/>
  <c r="K52" i="2"/>
  <c r="K48" i="2"/>
  <c r="K35" i="2"/>
  <c r="K36" i="2"/>
  <c r="K31" i="2"/>
  <c r="K26" i="2"/>
  <c r="K27" i="2"/>
  <c r="K24" i="2"/>
  <c r="K16" i="2"/>
  <c r="K15" i="2"/>
  <c r="I52" i="2"/>
  <c r="I48" i="2"/>
  <c r="I35" i="2"/>
  <c r="I36" i="2"/>
  <c r="I31" i="2"/>
  <c r="I26" i="2"/>
  <c r="I27" i="2"/>
  <c r="I24" i="2"/>
  <c r="I14" i="2"/>
  <c r="I15" i="2"/>
  <c r="K14" i="2"/>
  <c r="I13" i="2"/>
  <c r="K13" i="2"/>
  <c r="M13" i="2"/>
  <c r="M25" i="2"/>
  <c r="K25" i="2"/>
  <c r="I25" i="2"/>
  <c r="L27" i="2"/>
  <c r="G9" i="4"/>
  <c r="G10" i="4"/>
  <c r="K10" i="4" s="1"/>
  <c r="G11" i="4"/>
  <c r="L14" i="2"/>
  <c r="M14" i="2" s="1"/>
  <c r="L15" i="2"/>
  <c r="M15" i="2" s="1"/>
  <c r="L16" i="2"/>
  <c r="M16" i="2" s="1"/>
  <c r="J12" i="9"/>
  <c r="I12" i="9"/>
  <c r="G12" i="9"/>
  <c r="K12" i="9" s="1"/>
  <c r="J11" i="9"/>
  <c r="I11" i="9"/>
  <c r="G11" i="9"/>
  <c r="K11" i="9" s="1"/>
  <c r="J10" i="9"/>
  <c r="I10" i="9"/>
  <c r="G10" i="9"/>
  <c r="K10" i="9" s="1"/>
  <c r="J9" i="9"/>
  <c r="I9" i="9"/>
  <c r="G9" i="9"/>
  <c r="K9" i="9" s="1"/>
  <c r="J16" i="8"/>
  <c r="I16" i="8"/>
  <c r="G16" i="8"/>
  <c r="K16" i="8" s="1"/>
  <c r="J15" i="8"/>
  <c r="I15" i="8"/>
  <c r="G15" i="8"/>
  <c r="K15" i="8" s="1"/>
  <c r="J14" i="8"/>
  <c r="I14" i="8"/>
  <c r="G14" i="8"/>
  <c r="K14" i="8" s="1"/>
  <c r="J12" i="8"/>
  <c r="I12" i="8"/>
  <c r="G12" i="8"/>
  <c r="K12" i="8" s="1"/>
  <c r="J11" i="8"/>
  <c r="I11" i="8"/>
  <c r="G11" i="8"/>
  <c r="K11" i="8" s="1"/>
  <c r="J10" i="8"/>
  <c r="I10" i="8"/>
  <c r="G10" i="8"/>
  <c r="K10" i="8"/>
  <c r="J9" i="8"/>
  <c r="I9" i="8"/>
  <c r="G9" i="8"/>
  <c r="K9" i="8"/>
  <c r="J14" i="7"/>
  <c r="I14" i="7"/>
  <c r="G14" i="7"/>
  <c r="K14" i="7"/>
  <c r="J13" i="7"/>
  <c r="I13" i="7"/>
  <c r="G13" i="7"/>
  <c r="K13" i="7"/>
  <c r="J12" i="7"/>
  <c r="I12" i="7"/>
  <c r="G12" i="7"/>
  <c r="K12" i="7"/>
  <c r="J11" i="7"/>
  <c r="I11" i="7"/>
  <c r="G11" i="7"/>
  <c r="K11" i="7"/>
  <c r="J10" i="7"/>
  <c r="I10" i="7"/>
  <c r="G10" i="7"/>
  <c r="K10" i="7"/>
  <c r="J9" i="7"/>
  <c r="I9" i="7"/>
  <c r="G9" i="7"/>
  <c r="K9" i="7"/>
  <c r="J20" i="6"/>
  <c r="I20" i="6"/>
  <c r="G20" i="6"/>
  <c r="K20" i="6"/>
  <c r="J19" i="6"/>
  <c r="I19" i="6"/>
  <c r="G19" i="6"/>
  <c r="K19" i="6"/>
  <c r="J18" i="6"/>
  <c r="I18" i="6"/>
  <c r="G18" i="6"/>
  <c r="K18" i="6"/>
  <c r="J17" i="6"/>
  <c r="I17" i="6"/>
  <c r="G17" i="6"/>
  <c r="K17" i="6"/>
  <c r="J16" i="6"/>
  <c r="I16" i="6"/>
  <c r="G16" i="6"/>
  <c r="K16" i="6"/>
  <c r="J15" i="6"/>
  <c r="I15" i="6"/>
  <c r="G15" i="6"/>
  <c r="K15" i="6"/>
  <c r="J14" i="6"/>
  <c r="I14" i="6"/>
  <c r="G14" i="6"/>
  <c r="K14" i="6"/>
  <c r="J13" i="6"/>
  <c r="I13" i="6"/>
  <c r="G13" i="6"/>
  <c r="K13" i="6"/>
  <c r="J12" i="6"/>
  <c r="I12" i="6"/>
  <c r="G12" i="6"/>
  <c r="K12" i="6"/>
  <c r="J11" i="6"/>
  <c r="I11" i="6"/>
  <c r="G11" i="6"/>
  <c r="K11" i="6"/>
  <c r="J10" i="6"/>
  <c r="I10" i="6"/>
  <c r="G10" i="6"/>
  <c r="K10" i="6"/>
  <c r="J9" i="6"/>
  <c r="I9" i="6"/>
  <c r="G9" i="6"/>
  <c r="K9" i="6"/>
  <c r="J20" i="5"/>
  <c r="I20" i="5"/>
  <c r="G20" i="5"/>
  <c r="K20" i="5"/>
  <c r="J19" i="5"/>
  <c r="I19" i="5"/>
  <c r="G19" i="5"/>
  <c r="K19" i="5"/>
  <c r="J18" i="5"/>
  <c r="I18" i="5"/>
  <c r="G18" i="5"/>
  <c r="K18" i="5"/>
  <c r="J17" i="5"/>
  <c r="I17" i="5"/>
  <c r="G17" i="5"/>
  <c r="K17" i="5"/>
  <c r="J16" i="5"/>
  <c r="I16" i="5"/>
  <c r="G16" i="5"/>
  <c r="K16" i="5"/>
  <c r="J15" i="5"/>
  <c r="I15" i="5"/>
  <c r="G15" i="5"/>
  <c r="K15" i="5"/>
  <c r="J14" i="5"/>
  <c r="I14" i="5"/>
  <c r="G14" i="5"/>
  <c r="K14" i="5"/>
  <c r="J13" i="5"/>
  <c r="I13" i="5"/>
  <c r="G13" i="5"/>
  <c r="K13" i="5"/>
  <c r="J12" i="5"/>
  <c r="I12" i="5"/>
  <c r="G12" i="5"/>
  <c r="K12" i="5"/>
  <c r="J11" i="5"/>
  <c r="I11" i="5"/>
  <c r="G11" i="5"/>
  <c r="K11" i="5"/>
  <c r="J10" i="5"/>
  <c r="I10" i="5"/>
  <c r="G10" i="5"/>
  <c r="K10" i="5"/>
  <c r="J9" i="5"/>
  <c r="I9" i="5"/>
  <c r="G9" i="5"/>
  <c r="K9" i="5"/>
  <c r="I19" i="4"/>
  <c r="I18" i="4"/>
  <c r="I17" i="4"/>
  <c r="I16" i="4"/>
  <c r="I15" i="4"/>
  <c r="I14" i="4"/>
  <c r="I13" i="4"/>
  <c r="I12" i="4"/>
  <c r="I11" i="4"/>
  <c r="I10" i="4"/>
  <c r="I9" i="4"/>
  <c r="K9" i="4"/>
  <c r="G19" i="4"/>
  <c r="G18" i="4"/>
  <c r="G17" i="4"/>
  <c r="G16" i="4"/>
  <c r="K16" i="4" s="1"/>
  <c r="G15" i="4"/>
  <c r="G14" i="4"/>
  <c r="G13" i="4"/>
  <c r="G12" i="4"/>
  <c r="K12" i="4" s="1"/>
  <c r="L20" i="3"/>
  <c r="L16" i="3"/>
  <c r="L52" i="2"/>
  <c r="M52" i="2" s="1"/>
  <c r="N49" i="2" s="1" a="1"/>
  <c r="N49" i="2" s="1"/>
  <c r="L48" i="2"/>
  <c r="M48" i="2" s="1"/>
  <c r="N45" i="2" s="1" a="1"/>
  <c r="N45" i="2" s="1"/>
  <c r="L36" i="2"/>
  <c r="M36" i="2" s="1"/>
  <c r="L35" i="2"/>
  <c r="M35" i="2" s="1"/>
  <c r="L32" i="2"/>
  <c r="L31" i="2"/>
  <c r="M31" i="2" s="1"/>
  <c r="L28" i="2"/>
  <c r="L26" i="2"/>
  <c r="M26" i="2" s="1"/>
  <c r="N25" i="2" s="1" a="1"/>
  <c r="N25" i="2" s="1"/>
  <c r="L24" i="2"/>
  <c r="M24" i="2" s="1"/>
  <c r="N21" i="2" s="1" a="1"/>
  <c r="N21" i="2" s="1"/>
  <c r="L17" i="2"/>
  <c r="M17" i="2" s="1"/>
  <c r="N17" i="2" s="1" a="1"/>
  <c r="N17" i="2" s="1"/>
  <c r="J19" i="4"/>
  <c r="J18" i="4"/>
  <c r="J17" i="4"/>
  <c r="J16" i="4"/>
  <c r="J15" i="4"/>
  <c r="J14" i="4"/>
  <c r="J13" i="4"/>
  <c r="J12" i="4"/>
  <c r="J11" i="4"/>
  <c r="J10" i="4"/>
  <c r="J9" i="4"/>
  <c r="K11" i="4"/>
  <c r="K13" i="4"/>
  <c r="K18" i="4"/>
  <c r="K14" i="4"/>
  <c r="K15" i="4"/>
  <c r="K19" i="4"/>
  <c r="K17" i="4"/>
  <c r="N33" i="2" l="1" a="1"/>
  <c r="N33" i="2" s="1"/>
  <c r="N29" i="2" a="1"/>
  <c r="N29" i="2" s="1"/>
  <c r="N13" i="2" a="1"/>
  <c r="N13" i="2" s="1"/>
  <c r="N37" i="2" a="1"/>
  <c r="N37" i="2" s="1"/>
  <c r="N17" i="3" a="1"/>
  <c r="N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<sst xmlns="http://schemas.openxmlformats.org/spreadsheetml/2006/main" count="920" uniqueCount="463">
  <si>
    <t>BRITISH DRESSAGE TEAM QUEST RESULTS SHEET (TO BE RETURNED WITHIN 48 HOURS OF COMPETITION)</t>
  </si>
  <si>
    <t>Venue:</t>
  </si>
  <si>
    <t>Date:</t>
  </si>
  <si>
    <t>Classes:</t>
  </si>
  <si>
    <t>Team Quest Open</t>
  </si>
  <si>
    <t>Tests:</t>
  </si>
  <si>
    <t>Judge at C:</t>
  </si>
  <si>
    <t>ALL SCORES REGARDLESS OF PERCENTAGE MUST BE ENTERED</t>
  </si>
  <si>
    <t>ALL MEMBERSHIP AND REGISTRATION NUMBERS MUST BE ENTERED</t>
  </si>
  <si>
    <t>Team Placing</t>
  </si>
  <si>
    <t>Team Name</t>
  </si>
  <si>
    <t>Rider</t>
  </si>
  <si>
    <t>Membership No.</t>
  </si>
  <si>
    <t>Horse</t>
  </si>
  <si>
    <t>Registration No.</t>
  </si>
  <si>
    <t>Test</t>
  </si>
  <si>
    <t>C mk</t>
  </si>
  <si>
    <t>C %</t>
  </si>
  <si>
    <t>Total mk</t>
  </si>
  <si>
    <t>Total %</t>
  </si>
  <si>
    <t>Team Score</t>
  </si>
  <si>
    <t xml:space="preserve"> </t>
  </si>
  <si>
    <t>BRITISH DRESSAGE AFFILIATED RESULTS SHEET (to be returned within 48 hours of your competition)</t>
  </si>
  <si>
    <t xml:space="preserve">Venue: </t>
  </si>
  <si>
    <t>Class:</t>
  </si>
  <si>
    <t>My Quest Open Intro</t>
  </si>
  <si>
    <t xml:space="preserve">Test: </t>
  </si>
  <si>
    <r>
      <t xml:space="preserve">ALL MEMBERSHIP &amp; REGISTRATION NUMBERS </t>
    </r>
    <r>
      <rPr>
        <b/>
        <u/>
        <sz val="11"/>
        <color indexed="8"/>
        <rFont val="Arial"/>
      </rPr>
      <t>MUST BE ENTERED</t>
    </r>
  </si>
  <si>
    <t>Place</t>
  </si>
  <si>
    <t>Total Col</t>
  </si>
  <si>
    <t>Notes/Queries -</t>
  </si>
  <si>
    <t>No. Of Starters -</t>
  </si>
  <si>
    <t>My Quest Open Prelim</t>
  </si>
  <si>
    <t>260</t>
  </si>
  <si>
    <t>My Quest Open Novice</t>
  </si>
  <si>
    <t>Team Quest Under 21</t>
  </si>
  <si>
    <t>My Quest Under 21 Intro</t>
  </si>
  <si>
    <t>My Quest Under 21 Prelim</t>
  </si>
  <si>
    <t>My Quest Under 21 Novice</t>
  </si>
  <si>
    <t>Intro: Intro 4 2024</t>
  </si>
  <si>
    <t>Prelim: Prelim 3 2024</t>
  </si>
  <si>
    <t>Novice: Novice 3 2024</t>
  </si>
  <si>
    <t>Intro 3</t>
  </si>
  <si>
    <t>Marks:</t>
  </si>
  <si>
    <t>Prelim 2</t>
  </si>
  <si>
    <t>Novice 2</t>
  </si>
  <si>
    <t>Novice: Novice 3 (2024)</t>
  </si>
  <si>
    <t>Intro: Intro 4 (2024)</t>
  </si>
  <si>
    <t>Prelim: Prelim 3 (2024)</t>
  </si>
  <si>
    <t>Judge at M</t>
  </si>
  <si>
    <t>Victoria Pope</t>
  </si>
  <si>
    <t>1930031</t>
  </si>
  <si>
    <t>HollyX</t>
  </si>
  <si>
    <t>1956378</t>
  </si>
  <si>
    <t>Chloe Dunn</t>
  </si>
  <si>
    <t>1911793</t>
  </si>
  <si>
    <t>Towerhill Shamie</t>
  </si>
  <si>
    <t>1932988</t>
  </si>
  <si>
    <t>Olivia Trickey</t>
  </si>
  <si>
    <t>1930346</t>
  </si>
  <si>
    <t>Nebo Oscar Jones</t>
  </si>
  <si>
    <t>1956766</t>
  </si>
  <si>
    <t>Sarah Dew</t>
  </si>
  <si>
    <t>1920180</t>
  </si>
  <si>
    <t>Rushmoor skyfall</t>
  </si>
  <si>
    <t>Prelim 3</t>
  </si>
  <si>
    <t>Novice 3</t>
  </si>
  <si>
    <t>Angels Have Hooves Too!</t>
  </si>
  <si>
    <t>Dancing Quantock Ponies</t>
  </si>
  <si>
    <t>Gillian Dosson</t>
  </si>
  <si>
    <t>1931047</t>
  </si>
  <si>
    <t>Merlyns Robin of Quantock</t>
  </si>
  <si>
    <t>1957666</t>
  </si>
  <si>
    <t>Naomi Parker-Jones</t>
  </si>
  <si>
    <t>1924551</t>
  </si>
  <si>
    <t>Castiel Crowcombe Warrior</t>
  </si>
  <si>
    <t>1957946</t>
  </si>
  <si>
    <t>Grace Nicholson</t>
  </si>
  <si>
    <t>1931070</t>
  </si>
  <si>
    <t>Berch Paradise</t>
  </si>
  <si>
    <t>Ros Burridge</t>
  </si>
  <si>
    <t>1928147</t>
  </si>
  <si>
    <t>Dabinetts Delegate</t>
  </si>
  <si>
    <t>1953792</t>
  </si>
  <si>
    <t>Intro 4</t>
  </si>
  <si>
    <t>Ella Hooper</t>
  </si>
  <si>
    <t>1924690</t>
  </si>
  <si>
    <t>Holcombe heartbeat</t>
  </si>
  <si>
    <t>1952005</t>
  </si>
  <si>
    <t>Emma Louise Michaelides</t>
  </si>
  <si>
    <t>1613527</t>
  </si>
  <si>
    <t>Morning Shadow</t>
  </si>
  <si>
    <t>1944677</t>
  </si>
  <si>
    <t>Emma Doyle</t>
  </si>
  <si>
    <t>1933700</t>
  </si>
  <si>
    <t>Esme</t>
  </si>
  <si>
    <t>deborah shields</t>
  </si>
  <si>
    <t>1050179</t>
  </si>
  <si>
    <t>Jacky Boy</t>
  </si>
  <si>
    <t>1951994</t>
  </si>
  <si>
    <t>Eden Project</t>
  </si>
  <si>
    <t>Louise Tucker</t>
  </si>
  <si>
    <t>1927481</t>
  </si>
  <si>
    <t>Riversdale Rainbow Sun</t>
  </si>
  <si>
    <t>1952292</t>
  </si>
  <si>
    <t>Joanna Pitman</t>
  </si>
  <si>
    <t>1911307</t>
  </si>
  <si>
    <t>Allenbrook Babieca</t>
  </si>
  <si>
    <t>1932137</t>
  </si>
  <si>
    <t>Louise Lennon</t>
  </si>
  <si>
    <t>403063</t>
  </si>
  <si>
    <t>Willow XX</t>
  </si>
  <si>
    <t>1948416</t>
  </si>
  <si>
    <t>ETSW Chelvey Chicks</t>
  </si>
  <si>
    <t>Jasmine Lomax</t>
  </si>
  <si>
    <t>1930221</t>
  </si>
  <si>
    <t>Primitive Diplomat</t>
  </si>
  <si>
    <t>1834243</t>
  </si>
  <si>
    <t>Sarah Chandler</t>
  </si>
  <si>
    <t>1910533</t>
  </si>
  <si>
    <t>Vardags Silmarillia</t>
  </si>
  <si>
    <t>1944722</t>
  </si>
  <si>
    <t>Nicola Lomax</t>
  </si>
  <si>
    <t>1812546</t>
  </si>
  <si>
    <t>Simply Bea</t>
  </si>
  <si>
    <t>1953453</t>
  </si>
  <si>
    <t>Heathlands High Hopes</t>
  </si>
  <si>
    <t>Debbie Read</t>
  </si>
  <si>
    <t>1926019</t>
  </si>
  <si>
    <t>Sandylock Liquoice Allsorts</t>
  </si>
  <si>
    <t>1950922</t>
  </si>
  <si>
    <t>Laura Lear</t>
  </si>
  <si>
    <t>1920997</t>
  </si>
  <si>
    <t>Longslade Powderface</t>
  </si>
  <si>
    <t>1943759</t>
  </si>
  <si>
    <t>Joanna Dibben</t>
  </si>
  <si>
    <t>1912265</t>
  </si>
  <si>
    <t>Tommy Patch</t>
  </si>
  <si>
    <t>1933717</t>
  </si>
  <si>
    <t>Willow Tarrant-Clark</t>
  </si>
  <si>
    <t>1917608</t>
  </si>
  <si>
    <t>Flying Solo</t>
  </si>
  <si>
    <t>1943811</t>
  </si>
  <si>
    <t>Hoof Hearted This Time</t>
  </si>
  <si>
    <t>Claire Stevenson</t>
  </si>
  <si>
    <t>1910474</t>
  </si>
  <si>
    <t>Castlelawn Rough Diamond</t>
  </si>
  <si>
    <t>1930620</t>
  </si>
  <si>
    <t>Alison Lamb</t>
  </si>
  <si>
    <t>1613142</t>
  </si>
  <si>
    <t>Garrai Lad</t>
  </si>
  <si>
    <t>1731602</t>
  </si>
  <si>
    <t>Tamsin Cooper</t>
  </si>
  <si>
    <t>1039394</t>
  </si>
  <si>
    <t>Killaloe Paddy</t>
  </si>
  <si>
    <t>1934304</t>
  </si>
  <si>
    <t>Sally Regan</t>
  </si>
  <si>
    <t>1913475</t>
  </si>
  <si>
    <t>SOS Colman Cinders</t>
  </si>
  <si>
    <t>1933909</t>
  </si>
  <si>
    <t>New Forest Dancing Queens</t>
  </si>
  <si>
    <t>Thea Brown</t>
  </si>
  <si>
    <t>1713665</t>
  </si>
  <si>
    <t>Katrina Cutler</t>
  </si>
  <si>
    <t>1710864</t>
  </si>
  <si>
    <t>Penny Towers</t>
  </si>
  <si>
    <t>279196</t>
  </si>
  <si>
    <t>Bally Owen</t>
  </si>
  <si>
    <t>1531883A</t>
  </si>
  <si>
    <t>Ann Clements</t>
  </si>
  <si>
    <t>1510383</t>
  </si>
  <si>
    <t>Carnsdale Gamekeeper</t>
  </si>
  <si>
    <t>1940936</t>
  </si>
  <si>
    <t>New Forest Foxtrots</t>
  </si>
  <si>
    <t>Fran Thornhill</t>
  </si>
  <si>
    <t>1915454</t>
  </si>
  <si>
    <t>Grantstown Lancer</t>
  </si>
  <si>
    <t>1951823</t>
  </si>
  <si>
    <t>Lydia Thornhill</t>
  </si>
  <si>
    <t>1917704</t>
  </si>
  <si>
    <t>Fwrog Edel</t>
  </si>
  <si>
    <t>1959786</t>
  </si>
  <si>
    <t>Dawn Lockwood</t>
  </si>
  <si>
    <t>1952445</t>
  </si>
  <si>
    <t>Ralph lauren</t>
  </si>
  <si>
    <t>Tjorven Antonia Boettcher</t>
  </si>
  <si>
    <t>1926180</t>
  </si>
  <si>
    <t>Lui M</t>
  </si>
  <si>
    <t>1951209</t>
  </si>
  <si>
    <t>Parley's Angels</t>
  </si>
  <si>
    <t>Eleanor Newman</t>
  </si>
  <si>
    <t>1924573</t>
  </si>
  <si>
    <t>Hollyhatch Heyday</t>
  </si>
  <si>
    <t>1957580</t>
  </si>
  <si>
    <t>Esther Stevens</t>
  </si>
  <si>
    <t>1923941</t>
  </si>
  <si>
    <t>Totally worth it</t>
  </si>
  <si>
    <t>1947947</t>
  </si>
  <si>
    <t>Fiona Symes</t>
  </si>
  <si>
    <t>Benhill last orders</t>
  </si>
  <si>
    <t>1952405</t>
  </si>
  <si>
    <t>Andrea Moxey</t>
  </si>
  <si>
    <t>1922844</t>
  </si>
  <si>
    <t>Kilcolgan Champ</t>
  </si>
  <si>
    <t>1946338</t>
  </si>
  <si>
    <t>Prancing Queens</t>
  </si>
  <si>
    <t>Sue Wood</t>
  </si>
  <si>
    <t>Sophie Gregory</t>
  </si>
  <si>
    <t>Donna Beha</t>
  </si>
  <si>
    <t>Shena Kozuba-Kozubska</t>
  </si>
  <si>
    <t>M mk</t>
  </si>
  <si>
    <t>M %</t>
  </si>
  <si>
    <t>Moreton Equestrian Centre, Dorset</t>
  </si>
  <si>
    <t>Saturday 11th October 2025</t>
  </si>
  <si>
    <t>Evie Barlow</t>
  </si>
  <si>
    <t>1931799</t>
  </si>
  <si>
    <t>Oakridge curious george</t>
  </si>
  <si>
    <t>185748</t>
  </si>
  <si>
    <t>Petite Marigolds</t>
  </si>
  <si>
    <t>Kitty Hawson</t>
  </si>
  <si>
    <t>1931796</t>
  </si>
  <si>
    <t>1959092</t>
  </si>
  <si>
    <t>Mini Dixon</t>
  </si>
  <si>
    <t>Rhy du hawk</t>
  </si>
  <si>
    <t>Faye Knight</t>
  </si>
  <si>
    <t>1930912</t>
  </si>
  <si>
    <t>Flynns Rolo</t>
  </si>
  <si>
    <t>1957599</t>
  </si>
  <si>
    <t>Lily Dennehy</t>
  </si>
  <si>
    <t>1930453</t>
  </si>
  <si>
    <t>Brock Brendan</t>
  </si>
  <si>
    <t>1956888</t>
  </si>
  <si>
    <t>Chloe Godwin</t>
  </si>
  <si>
    <t>1921389</t>
  </si>
  <si>
    <t>Newgrove Surprise</t>
  </si>
  <si>
    <t>1940268</t>
  </si>
  <si>
    <t>Darcey Reynolds</t>
  </si>
  <si>
    <t>1931907</t>
  </si>
  <si>
    <t>Plaitinumdale Mayflower</t>
  </si>
  <si>
    <t>1958974</t>
  </si>
  <si>
    <t>Bethan Reynolds</t>
  </si>
  <si>
    <t>1931913</t>
  </si>
  <si>
    <t>Red Moon Rising</t>
  </si>
  <si>
    <t>195910</t>
  </si>
  <si>
    <t>Stonar Comets</t>
  </si>
  <si>
    <t>Stonar Stars</t>
  </si>
  <si>
    <t>Hollie Drewett</t>
  </si>
  <si>
    <t>1921696</t>
  </si>
  <si>
    <t>Georgeous</t>
  </si>
  <si>
    <t>Imogen Gater</t>
  </si>
  <si>
    <t>1927342</t>
  </si>
  <si>
    <t>Nova foresta capercaillie</t>
  </si>
  <si>
    <t>1952880</t>
  </si>
  <si>
    <t>Jodie Sloane</t>
  </si>
  <si>
    <t>1927381</t>
  </si>
  <si>
    <t>Sam Stone</t>
  </si>
  <si>
    <t>1952934</t>
  </si>
  <si>
    <t>Lauren Bone</t>
  </si>
  <si>
    <t>1927136</t>
  </si>
  <si>
    <t>Bambina</t>
  </si>
  <si>
    <t>1952618</t>
  </si>
  <si>
    <t>Rachael Davis</t>
  </si>
  <si>
    <t>1911552</t>
  </si>
  <si>
    <t>Mystical Master Bee</t>
  </si>
  <si>
    <t>1950061</t>
  </si>
  <si>
    <t>Hawkwell valentine</t>
  </si>
  <si>
    <t>Victoria Massey</t>
  </si>
  <si>
    <t>1929458</t>
  </si>
  <si>
    <t>Mervs Artic Run</t>
  </si>
  <si>
    <t>1955718</t>
  </si>
  <si>
    <t>Abi Wheeler</t>
  </si>
  <si>
    <t>1925921</t>
  </si>
  <si>
    <t>Clogheen Mac</t>
  </si>
  <si>
    <t>1950836</t>
  </si>
  <si>
    <t>Ceri Shell</t>
  </si>
  <si>
    <t>1913721</t>
  </si>
  <si>
    <t>Mighty Mack</t>
  </si>
  <si>
    <t>1943814</t>
  </si>
  <si>
    <t>Danielle Cristofaro</t>
  </si>
  <si>
    <t>1031667</t>
  </si>
  <si>
    <t>Whitehawk Choc Chip Pankake</t>
  </si>
  <si>
    <t>1954376</t>
  </si>
  <si>
    <t>Jardine Broom</t>
  </si>
  <si>
    <t>1940475</t>
  </si>
  <si>
    <t>OzzyV111</t>
  </si>
  <si>
    <t>1948691</t>
  </si>
  <si>
    <t>Leandra Colloff</t>
  </si>
  <si>
    <t>1011892</t>
  </si>
  <si>
    <t>Ockleystream out of the Blue</t>
  </si>
  <si>
    <t>1943547</t>
  </si>
  <si>
    <t>Lyn Lawson</t>
  </si>
  <si>
    <t>332801</t>
  </si>
  <si>
    <t>Dalibunga</t>
  </si>
  <si>
    <t>1953161</t>
  </si>
  <si>
    <t>Susan Moore</t>
  </si>
  <si>
    <t>0000000</t>
  </si>
  <si>
    <t>G Red Ringo</t>
  </si>
  <si>
    <t>000000</t>
  </si>
  <si>
    <t>Judge at C: Shena Kozuba-Kozubska</t>
  </si>
  <si>
    <t>Judge at M: Delerie Chambers</t>
  </si>
  <si>
    <t>Charlotte Harlow</t>
  </si>
  <si>
    <t>1930969</t>
  </si>
  <si>
    <t>Gew halali</t>
  </si>
  <si>
    <t>1957557</t>
  </si>
  <si>
    <t>1912271</t>
  </si>
  <si>
    <t>Juliette Huckstep</t>
  </si>
  <si>
    <t>382086</t>
  </si>
  <si>
    <t>Olly Murs</t>
  </si>
  <si>
    <t>19572830</t>
  </si>
  <si>
    <t>Laura Feltham</t>
  </si>
  <si>
    <t>1918725</t>
  </si>
  <si>
    <t>Monico</t>
  </si>
  <si>
    <t>194119</t>
  </si>
  <si>
    <t>Rebecca Bunting</t>
  </si>
  <si>
    <t>1924665</t>
  </si>
  <si>
    <t>Gontdevon</t>
  </si>
  <si>
    <t>1948874</t>
  </si>
  <si>
    <t>Judge at M: Ros Dobson</t>
  </si>
  <si>
    <t>Judge at C: Sophie Gregory</t>
  </si>
  <si>
    <t>Eloise Webber</t>
  </si>
  <si>
    <t>1922067</t>
  </si>
  <si>
    <t>Orkneyinga Loki</t>
  </si>
  <si>
    <t>1945138</t>
  </si>
  <si>
    <t>Faye Jackson</t>
  </si>
  <si>
    <t>1929070</t>
  </si>
  <si>
    <t>Dabernon kid rock</t>
  </si>
  <si>
    <t>1955247</t>
  </si>
  <si>
    <t>Sophie Vallis</t>
  </si>
  <si>
    <t>1930835</t>
  </si>
  <si>
    <t>Peasedown Postman Pat</t>
  </si>
  <si>
    <t>1939511</t>
  </si>
  <si>
    <t>Tilly Jackson</t>
  </si>
  <si>
    <t>1931594</t>
  </si>
  <si>
    <t>Chiddock Flirty Time</t>
  </si>
  <si>
    <t>1832699</t>
  </si>
  <si>
    <t>Isabella Golder</t>
  </si>
  <si>
    <t>1930381</t>
  </si>
  <si>
    <t>Vardags sillmarillia</t>
  </si>
  <si>
    <t>Lola George</t>
  </si>
  <si>
    <t>1931246</t>
  </si>
  <si>
    <t>Waunoris Rasputin</t>
  </si>
  <si>
    <t>194816</t>
  </si>
  <si>
    <t>Maddy Hall-Smith</t>
  </si>
  <si>
    <t>1932116</t>
  </si>
  <si>
    <t>Morrigan Brenin</t>
  </si>
  <si>
    <t>1433594</t>
  </si>
  <si>
    <t>Maisie Henderson</t>
  </si>
  <si>
    <t>1916495</t>
  </si>
  <si>
    <t>A Dazzling Turn</t>
  </si>
  <si>
    <t>1432118</t>
  </si>
  <si>
    <t>Rachel Norgate</t>
  </si>
  <si>
    <t>1924232</t>
  </si>
  <si>
    <t>Pumpkins Pride</t>
  </si>
  <si>
    <t>1943817</t>
  </si>
  <si>
    <t>WD</t>
  </si>
  <si>
    <t>1stQ</t>
  </si>
  <si>
    <t>3rd</t>
  </si>
  <si>
    <t>2nd</t>
  </si>
  <si>
    <t>139</t>
  </si>
  <si>
    <t>136</t>
  </si>
  <si>
    <t>111.5</t>
  </si>
  <si>
    <t>148</t>
  </si>
  <si>
    <t>118</t>
  </si>
  <si>
    <t>141</t>
  </si>
  <si>
    <t>134.5</t>
  </si>
  <si>
    <t>108.5</t>
  </si>
  <si>
    <t>145.5</t>
  </si>
  <si>
    <t>143</t>
  </si>
  <si>
    <t>112</t>
  </si>
  <si>
    <t>117</t>
  </si>
  <si>
    <t>138.5</t>
  </si>
  <si>
    <t>140.5</t>
  </si>
  <si>
    <t>5th</t>
  </si>
  <si>
    <t>9th</t>
  </si>
  <si>
    <t>8th</t>
  </si>
  <si>
    <t>10th</t>
  </si>
  <si>
    <t>4th</t>
  </si>
  <si>
    <t>7th</t>
  </si>
  <si>
    <t>6th</t>
  </si>
  <si>
    <t>2ndQ</t>
  </si>
  <si>
    <t>155.5</t>
  </si>
  <si>
    <t>155</t>
  </si>
  <si>
    <t>174</t>
  </si>
  <si>
    <t>156.5</t>
  </si>
  <si>
    <t>144.5</t>
  </si>
  <si>
    <t>142</t>
  </si>
  <si>
    <t>128</t>
  </si>
  <si>
    <t>154</t>
  </si>
  <si>
    <t>148.5</t>
  </si>
  <si>
    <t>147.5</t>
  </si>
  <si>
    <t>121</t>
  </si>
  <si>
    <t>151</t>
  </si>
  <si>
    <t>147</t>
  </si>
  <si>
    <t>159</t>
  </si>
  <si>
    <t>160</t>
  </si>
  <si>
    <t>152.5</t>
  </si>
  <si>
    <t>139.5</t>
  </si>
  <si>
    <t>146</t>
  </si>
  <si>
    <t>117.5</t>
  </si>
  <si>
    <t>127</t>
  </si>
  <si>
    <t>118.5</t>
  </si>
  <si>
    <t>142.5</t>
  </si>
  <si>
    <t>120.5</t>
  </si>
  <si>
    <t>122</t>
  </si>
  <si>
    <t>124</t>
  </si>
  <si>
    <t>3rdQ</t>
  </si>
  <si>
    <t>74</t>
  </si>
  <si>
    <t>74.5</t>
  </si>
  <si>
    <t>75</t>
  </si>
  <si>
    <t>81</t>
  </si>
  <si>
    <t>173.5</t>
  </si>
  <si>
    <t>168</t>
  </si>
  <si>
    <t>87</t>
  </si>
  <si>
    <t>77.5</t>
  </si>
  <si>
    <t>73.5</t>
  </si>
  <si>
    <t>172</t>
  </si>
  <si>
    <t>175.5</t>
  </si>
  <si>
    <t>150.5</t>
  </si>
  <si>
    <t>161.5</t>
  </si>
  <si>
    <t>167.5</t>
  </si>
  <si>
    <t>171.5</t>
  </si>
  <si>
    <t>79</t>
  </si>
  <si>
    <t>173</t>
  </si>
  <si>
    <t>179</t>
  </si>
  <si>
    <t>82</t>
  </si>
  <si>
    <t>72.5</t>
  </si>
  <si>
    <t>161</t>
  </si>
  <si>
    <t>176.5</t>
  </si>
  <si>
    <t>80</t>
  </si>
  <si>
    <t>158</t>
  </si>
  <si>
    <t>159.5</t>
  </si>
  <si>
    <t>151.5</t>
  </si>
  <si>
    <t>79.5</t>
  </si>
  <si>
    <t>162</t>
  </si>
  <si>
    <t>77</t>
  </si>
  <si>
    <t>180</t>
  </si>
  <si>
    <t>186.5</t>
  </si>
  <si>
    <t>85.5</t>
  </si>
  <si>
    <t>181</t>
  </si>
  <si>
    <t>180.5</t>
  </si>
  <si>
    <t>149</t>
  </si>
  <si>
    <t>Wd</t>
  </si>
  <si>
    <t>157.5</t>
  </si>
  <si>
    <t>154.5</t>
  </si>
  <si>
    <t>163</t>
  </si>
  <si>
    <t>164.5</t>
  </si>
  <si>
    <t>86</t>
  </si>
  <si>
    <t>5th=</t>
  </si>
  <si>
    <t>169</t>
  </si>
  <si>
    <t>78.5</t>
  </si>
  <si>
    <t>181.5</t>
  </si>
  <si>
    <t>84.5</t>
  </si>
  <si>
    <t>164</t>
  </si>
  <si>
    <t>166</t>
  </si>
  <si>
    <t>75.5</t>
  </si>
  <si>
    <t>170</t>
  </si>
  <si>
    <t>175</t>
  </si>
  <si>
    <t>84</t>
  </si>
  <si>
    <t>72</t>
  </si>
  <si>
    <t>109.5</t>
  </si>
  <si>
    <t>1st Q</t>
  </si>
  <si>
    <t>2nd Q</t>
  </si>
  <si>
    <t>3rd 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</si>
</sst>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indexed="8"/>
      <name val="Calibri"/>
    </font>
    <font>
      <sz val="11"/>
      <color indexed="8"/>
      <name val="Arial"/>
    </font>
    <font>
      <b/>
      <sz val="11"/>
      <color indexed="8"/>
      <name val="Arial"/>
    </font>
    <font>
      <b/>
      <u/>
      <sz val="11"/>
      <color indexed="8"/>
      <name val="Arial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Arial"/>
      <family val="2"/>
    </font>
    <font>
      <b/>
      <sz val="12"/>
      <color rgb="FF000000"/>
      <name val="Verdana"/>
      <family val="2"/>
    </font>
    <font>
      <b/>
      <sz val="12"/>
      <color rgb="FF000000"/>
      <name val="Arial"/>
      <family val="2"/>
    </font>
    <font>
      <b/>
      <sz val="11"/>
      <color rgb="FF000000"/>
      <name val="Verdana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4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Verdana"/>
      <family val="2"/>
    </font>
    <font>
      <sz val="14"/>
      <color theme="0"/>
      <name val="Arial"/>
      <family val="2"/>
    </font>
    <font>
      <b/>
      <sz val="14"/>
      <color theme="0"/>
      <name val="Arial"/>
      <family val="2"/>
    </font>
    <font>
      <b/>
      <sz val="16"/>
      <color rgb="FF000000"/>
      <name val="Arial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18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505050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 style="thin">
        <color rgb="FF000000"/>
      </left>
      <right/>
      <top style="medium">
        <color rgb="FF505050"/>
      </top>
      <bottom style="thin">
        <color rgb="FF000000"/>
      </bottom>
      <diagonal/>
    </border>
    <border>
      <left style="medium">
        <color rgb="FF50505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505050"/>
      </left>
      <right style="thin">
        <color rgb="FF000000"/>
      </right>
      <top style="thin">
        <color rgb="FF000000"/>
      </top>
      <bottom style="medium">
        <color rgb="FF50505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505050"/>
      </bottom>
      <diagonal/>
    </border>
    <border>
      <left style="thin">
        <color rgb="FF000000"/>
      </left>
      <right/>
      <top style="thin">
        <color rgb="FF00000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000000"/>
      </right>
      <top style="medium">
        <color rgb="FF505050"/>
      </top>
      <bottom/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505050"/>
      </right>
      <top/>
      <bottom/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296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NumberFormat="1" applyFont="1"/>
    <xf numFmtId="0" fontId="1" fillId="2" borderId="1" xfId="0" applyFont="1" applyFill="1" applyBorder="1"/>
    <xf numFmtId="0" fontId="1" fillId="0" borderId="7" xfId="0" applyFont="1" applyBorder="1"/>
    <xf numFmtId="0" fontId="1" fillId="0" borderId="13" xfId="0" applyFont="1" applyBorder="1"/>
    <xf numFmtId="49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0" fontId="2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10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/>
    <xf numFmtId="0" fontId="2" fillId="0" borderId="2" xfId="0" applyFont="1" applyBorder="1"/>
    <xf numFmtId="0" fontId="2" fillId="2" borderId="2" xfId="0" applyFont="1" applyFill="1" applyBorder="1"/>
    <xf numFmtId="49" fontId="2" fillId="0" borderId="10" xfId="0" applyNumberFormat="1" applyFont="1" applyBorder="1" applyAlignment="1">
      <alignment horizontal="left"/>
    </xf>
    <xf numFmtId="49" fontId="2" fillId="0" borderId="10" xfId="0" applyNumberFormat="1" applyFont="1" applyBorder="1" applyAlignment="1">
      <alignment horizontal="center"/>
    </xf>
    <xf numFmtId="49" fontId="2" fillId="2" borderId="10" xfId="0" applyNumberFormat="1" applyFont="1" applyFill="1" applyBorder="1" applyAlignment="1">
      <alignment horizontal="center" wrapText="1"/>
    </xf>
    <xf numFmtId="49" fontId="2" fillId="2" borderId="10" xfId="0" applyNumberFormat="1" applyFont="1" applyFill="1" applyBorder="1" applyAlignment="1">
      <alignment horizontal="center"/>
    </xf>
    <xf numFmtId="49" fontId="2" fillId="0" borderId="10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/>
    <xf numFmtId="2" fontId="4" fillId="2" borderId="1" xfId="0" applyNumberFormat="1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5" fillId="0" borderId="0" xfId="0" applyNumberFormat="1" applyFont="1"/>
    <xf numFmtId="1" fontId="4" fillId="2" borderId="1" xfId="0" applyNumberFormat="1" applyFont="1" applyFill="1" applyBorder="1"/>
    <xf numFmtId="164" fontId="5" fillId="2" borderId="1" xfId="0" applyNumberFormat="1" applyFont="1" applyFill="1" applyBorder="1"/>
    <xf numFmtId="10" fontId="5" fillId="2" borderId="1" xfId="0" applyNumberFormat="1" applyFont="1" applyFill="1" applyBorder="1"/>
    <xf numFmtId="1" fontId="4" fillId="2" borderId="7" xfId="0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5" xfId="0" applyFont="1" applyFill="1" applyBorder="1"/>
    <xf numFmtId="0" fontId="4" fillId="2" borderId="5" xfId="0" applyFont="1" applyFill="1" applyBorder="1"/>
    <xf numFmtId="0" fontId="4" fillId="2" borderId="14" xfId="0" applyFont="1" applyFill="1" applyBorder="1" applyAlignment="1">
      <alignment vertical="center"/>
    </xf>
    <xf numFmtId="0" fontId="4" fillId="2" borderId="14" xfId="0" applyFont="1" applyFill="1" applyBorder="1"/>
    <xf numFmtId="2" fontId="4" fillId="2" borderId="14" xfId="0" applyNumberFormat="1" applyFont="1" applyFill="1" applyBorder="1"/>
    <xf numFmtId="0" fontId="5" fillId="2" borderId="14" xfId="0" applyFont="1" applyFill="1" applyBorder="1"/>
    <xf numFmtId="0" fontId="5" fillId="2" borderId="14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/>
    <xf numFmtId="49" fontId="4" fillId="2" borderId="2" xfId="0" applyNumberFormat="1" applyFont="1" applyFill="1" applyBorder="1"/>
    <xf numFmtId="0" fontId="4" fillId="2" borderId="2" xfId="0" applyFont="1" applyFill="1" applyBorder="1"/>
    <xf numFmtId="2" fontId="4" fillId="2" borderId="2" xfId="0" applyNumberFormat="1" applyFont="1" applyFill="1" applyBorder="1"/>
    <xf numFmtId="0" fontId="5" fillId="2" borderId="2" xfId="0" applyFont="1" applyFill="1" applyBorder="1"/>
    <xf numFmtId="49" fontId="4" fillId="2" borderId="3" xfId="0" applyNumberFormat="1" applyFont="1" applyFill="1" applyBorder="1" applyAlignment="1">
      <alignment vertical="center"/>
    </xf>
    <xf numFmtId="49" fontId="4" fillId="2" borderId="5" xfId="0" applyNumberFormat="1" applyFont="1" applyFill="1" applyBorder="1"/>
    <xf numFmtId="0" fontId="4" fillId="2" borderId="3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/>
    </xf>
    <xf numFmtId="49" fontId="4" fillId="2" borderId="14" xfId="0" applyNumberFormat="1" applyFont="1" applyFill="1" applyBorder="1" applyAlignment="1">
      <alignment vertical="center"/>
    </xf>
    <xf numFmtId="49" fontId="4" fillId="2" borderId="15" xfId="0" applyNumberFormat="1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1" fillId="2" borderId="2" xfId="0" applyFont="1" applyFill="1" applyBorder="1"/>
    <xf numFmtId="164" fontId="2" fillId="2" borderId="1" xfId="0" applyNumberFormat="1" applyFont="1" applyFill="1" applyBorder="1"/>
    <xf numFmtId="49" fontId="2" fillId="2" borderId="1" xfId="0" applyNumberFormat="1" applyFont="1" applyFill="1" applyBorder="1" applyAlignment="1">
      <alignment wrapText="1"/>
    </xf>
    <xf numFmtId="10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2" fillId="0" borderId="42" xfId="0" applyNumberFormat="1" applyFont="1" applyBorder="1" applyAlignment="1">
      <alignment horizontal="center"/>
    </xf>
    <xf numFmtId="49" fontId="2" fillId="0" borderId="43" xfId="0" applyNumberFormat="1" applyFont="1" applyBorder="1" applyAlignment="1">
      <alignment horizontal="left"/>
    </xf>
    <xf numFmtId="49" fontId="2" fillId="0" borderId="44" xfId="0" applyNumberFormat="1" applyFont="1" applyBorder="1"/>
    <xf numFmtId="0" fontId="6" fillId="0" borderId="49" xfId="0" applyFont="1" applyBorder="1" applyAlignment="1">
      <alignment wrapText="1"/>
    </xf>
    <xf numFmtId="0" fontId="6" fillId="0" borderId="31" xfId="0" applyFont="1" applyBorder="1"/>
    <xf numFmtId="0" fontId="6" fillId="0" borderId="31" xfId="0" applyFont="1" applyBorder="1" applyAlignment="1">
      <alignment wrapText="1"/>
    </xf>
    <xf numFmtId="0" fontId="6" fillId="0" borderId="45" xfId="0" applyFont="1" applyBorder="1"/>
    <xf numFmtId="0" fontId="6" fillId="0" borderId="45" xfId="0" applyFont="1" applyBorder="1" applyAlignment="1">
      <alignment wrapText="1"/>
    </xf>
    <xf numFmtId="49" fontId="6" fillId="2" borderId="6" xfId="0" applyNumberFormat="1" applyFont="1" applyFill="1" applyBorder="1"/>
    <xf numFmtId="49" fontId="6" fillId="2" borderId="9" xfId="0" applyNumberFormat="1" applyFont="1" applyFill="1" applyBorder="1"/>
    <xf numFmtId="49" fontId="6" fillId="2" borderId="15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vertical="center"/>
    </xf>
    <xf numFmtId="49" fontId="6" fillId="2" borderId="1" xfId="0" applyNumberFormat="1" applyFont="1" applyFill="1" applyBorder="1"/>
    <xf numFmtId="0" fontId="6" fillId="3" borderId="58" xfId="0" applyFont="1" applyFill="1" applyBorder="1"/>
    <xf numFmtId="2" fontId="6" fillId="3" borderId="34" xfId="0" applyNumberFormat="1" applyFont="1" applyFill="1" applyBorder="1" applyAlignment="1">
      <alignment horizontal="left"/>
    </xf>
    <xf numFmtId="0" fontId="6" fillId="3" borderId="34" xfId="0" applyFont="1" applyFill="1" applyBorder="1"/>
    <xf numFmtId="1" fontId="6" fillId="3" borderId="34" xfId="0" applyNumberFormat="1" applyFont="1" applyFill="1" applyBorder="1" applyAlignment="1">
      <alignment horizontal="left"/>
    </xf>
    <xf numFmtId="49" fontId="6" fillId="3" borderId="58" xfId="0" applyNumberFormat="1" applyFont="1" applyFill="1" applyBorder="1"/>
    <xf numFmtId="49" fontId="6" fillId="3" borderId="34" xfId="0" applyNumberFormat="1" applyFont="1" applyFill="1" applyBorder="1"/>
    <xf numFmtId="0" fontId="7" fillId="0" borderId="45" xfId="0" applyFont="1" applyBorder="1" applyAlignment="1">
      <alignment wrapText="1"/>
    </xf>
    <xf numFmtId="0" fontId="7" fillId="0" borderId="45" xfId="0" applyFont="1" applyBorder="1"/>
    <xf numFmtId="0" fontId="9" fillId="0" borderId="45" xfId="0" applyFont="1" applyBorder="1" applyAlignment="1">
      <alignment wrapText="1"/>
    </xf>
    <xf numFmtId="0" fontId="9" fillId="0" borderId="45" xfId="0" applyFont="1" applyBorder="1"/>
    <xf numFmtId="0" fontId="9" fillId="0" borderId="31" xfId="0" applyFont="1" applyBorder="1" applyAlignment="1">
      <alignment wrapText="1"/>
    </xf>
    <xf numFmtId="0" fontId="9" fillId="0" borderId="31" xfId="0" applyFont="1" applyBorder="1"/>
    <xf numFmtId="0" fontId="9" fillId="0" borderId="36" xfId="0" applyFont="1" applyBorder="1" applyAlignment="1">
      <alignment wrapText="1"/>
    </xf>
    <xf numFmtId="0" fontId="9" fillId="0" borderId="36" xfId="0" applyFont="1" applyBorder="1"/>
    <xf numFmtId="0" fontId="9" fillId="0" borderId="68" xfId="0" applyFont="1" applyBorder="1" applyAlignment="1">
      <alignment wrapText="1"/>
    </xf>
    <xf numFmtId="0" fontId="9" fillId="0" borderId="62" xfId="0" applyFont="1" applyBorder="1" applyAlignment="1">
      <alignment wrapText="1"/>
    </xf>
    <xf numFmtId="0" fontId="9" fillId="0" borderId="72" xfId="0" applyFont="1" applyBorder="1" applyAlignment="1">
      <alignment wrapText="1"/>
    </xf>
    <xf numFmtId="49" fontId="2" fillId="0" borderId="10" xfId="0" applyNumberFormat="1" applyFont="1" applyBorder="1" applyAlignment="1">
      <alignment horizontal="center" wrapText="1"/>
    </xf>
    <xf numFmtId="49" fontId="6" fillId="2" borderId="2" xfId="0" applyNumberFormat="1" applyFont="1" applyFill="1" applyBorder="1"/>
    <xf numFmtId="49" fontId="10" fillId="0" borderId="1" xfId="0" applyNumberFormat="1" applyFont="1" applyBorder="1"/>
    <xf numFmtId="49" fontId="10" fillId="0" borderId="14" xfId="0" applyNumberFormat="1" applyFont="1" applyBorder="1"/>
    <xf numFmtId="49" fontId="6" fillId="0" borderId="0" xfId="0" applyNumberFormat="1" applyFont="1" applyFill="1" applyBorder="1"/>
    <xf numFmtId="49" fontId="10" fillId="0" borderId="10" xfId="0" applyNumberFormat="1" applyFont="1" applyBorder="1" applyAlignment="1">
      <alignment horizontal="center" wrapText="1"/>
    </xf>
    <xf numFmtId="49" fontId="11" fillId="0" borderId="10" xfId="0" applyNumberFormat="1" applyFont="1" applyFill="1" applyBorder="1" applyAlignment="1">
      <alignment horizontal="left"/>
    </xf>
    <xf numFmtId="0" fontId="12" fillId="0" borderId="0" xfId="0" applyNumberFormat="1" applyFont="1"/>
    <xf numFmtId="49" fontId="6" fillId="2" borderId="15" xfId="0" applyNumberFormat="1" applyFont="1" applyFill="1" applyBorder="1" applyAlignment="1">
      <alignment horizontal="center" wrapText="1"/>
    </xf>
    <xf numFmtId="0" fontId="8" fillId="0" borderId="45" xfId="0" applyFont="1" applyBorder="1" applyAlignment="1">
      <alignment wrapText="1"/>
    </xf>
    <xf numFmtId="0" fontId="8" fillId="0" borderId="45" xfId="0" applyFont="1" applyBorder="1"/>
    <xf numFmtId="0" fontId="13" fillId="0" borderId="45" xfId="0" applyFont="1" applyBorder="1" applyAlignment="1">
      <alignment wrapText="1"/>
    </xf>
    <xf numFmtId="0" fontId="13" fillId="0" borderId="45" xfId="0" applyFont="1" applyBorder="1"/>
    <xf numFmtId="49" fontId="4" fillId="2" borderId="4" xfId="0" applyNumberFormat="1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2" borderId="5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6" fillId="0" borderId="46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49" fontId="4" fillId="2" borderId="38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9" fontId="6" fillId="0" borderId="28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49" fontId="4" fillId="2" borderId="16" xfId="0" applyNumberFormat="1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49" fontId="4" fillId="2" borderId="23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49" fontId="4" fillId="2" borderId="39" xfId="0" applyNumberFormat="1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49" fontId="4" fillId="2" borderId="63" xfId="0" applyNumberFormat="1" applyFont="1" applyFill="1" applyBorder="1" applyAlignment="1">
      <alignment horizontal="center" vertical="center"/>
    </xf>
    <xf numFmtId="0" fontId="4" fillId="2" borderId="64" xfId="0" applyFont="1" applyFill="1" applyBorder="1" applyAlignment="1">
      <alignment horizontal="center" vertical="center"/>
    </xf>
    <xf numFmtId="0" fontId="4" fillId="2" borderId="58" xfId="0" applyFont="1" applyFill="1" applyBorder="1" applyAlignment="1">
      <alignment horizontal="center" vertical="center"/>
    </xf>
    <xf numFmtId="49" fontId="6" fillId="0" borderId="50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vertical="center" wrapText="1"/>
    </xf>
    <xf numFmtId="0" fontId="6" fillId="0" borderId="53" xfId="0" applyFont="1" applyFill="1" applyBorder="1" applyAlignment="1">
      <alignment horizontal="center" vertical="center" wrapText="1"/>
    </xf>
    <xf numFmtId="49" fontId="4" fillId="2" borderId="49" xfId="0" applyNumberFormat="1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4" fillId="2" borderId="55" xfId="0" applyFont="1" applyFill="1" applyBorder="1" applyAlignment="1">
      <alignment horizontal="center" vertical="center"/>
    </xf>
    <xf numFmtId="49" fontId="6" fillId="0" borderId="59" xfId="0" applyNumberFormat="1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 wrapText="1"/>
    </xf>
    <xf numFmtId="0" fontId="6" fillId="0" borderId="61" xfId="0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/>
    </xf>
    <xf numFmtId="20" fontId="2" fillId="0" borderId="11" xfId="0" applyNumberFormat="1" applyFont="1" applyBorder="1" applyAlignment="1">
      <alignment horizontal="left"/>
    </xf>
    <xf numFmtId="20" fontId="2" fillId="2" borderId="11" xfId="0" applyNumberFormat="1" applyFont="1" applyFill="1" applyBorder="1" applyAlignment="1">
      <alignment horizontal="left"/>
    </xf>
    <xf numFmtId="49" fontId="6" fillId="0" borderId="69" xfId="0" applyNumberFormat="1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1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0" fontId="6" fillId="0" borderId="75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/>
    <xf numFmtId="49" fontId="6" fillId="0" borderId="0" xfId="0" applyNumberFormat="1" applyFont="1" applyFill="1" applyBorder="1" applyAlignment="1"/>
    <xf numFmtId="0" fontId="14" fillId="4" borderId="32" xfId="0" applyNumberFormat="1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29" xfId="0" applyNumberFormat="1" applyFont="1" applyFill="1" applyBorder="1" applyAlignment="1">
      <alignment horizontal="center" vertical="center"/>
    </xf>
    <xf numFmtId="0" fontId="14" fillId="4" borderId="22" xfId="0" applyFont="1" applyFill="1" applyBorder="1" applyAlignment="1">
      <alignment horizontal="center" vertical="center"/>
    </xf>
    <xf numFmtId="0" fontId="14" fillId="4" borderId="26" xfId="0" applyFont="1" applyFill="1" applyBorder="1" applyAlignment="1">
      <alignment horizontal="center" vertical="center"/>
    </xf>
    <xf numFmtId="0" fontId="14" fillId="4" borderId="21" xfId="0" applyNumberFormat="1" applyFont="1" applyFill="1" applyBorder="1" applyAlignment="1">
      <alignment horizontal="center" vertical="center"/>
    </xf>
    <xf numFmtId="49" fontId="6" fillId="0" borderId="39" xfId="0" applyNumberFormat="1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49" fontId="6" fillId="3" borderId="54" xfId="0" applyNumberFormat="1" applyFont="1" applyFill="1" applyBorder="1"/>
    <xf numFmtId="49" fontId="6" fillId="3" borderId="15" xfId="0" applyNumberFormat="1" applyFont="1" applyFill="1" applyBorder="1"/>
    <xf numFmtId="0" fontId="9" fillId="0" borderId="76" xfId="0" applyFont="1" applyBorder="1" applyAlignment="1">
      <alignment wrapText="1"/>
    </xf>
    <xf numFmtId="0" fontId="9" fillId="0" borderId="77" xfId="0" applyFont="1" applyBorder="1"/>
    <xf numFmtId="0" fontId="9" fillId="0" borderId="77" xfId="0" applyFont="1" applyBorder="1" applyAlignment="1">
      <alignment wrapText="1"/>
    </xf>
    <xf numFmtId="0" fontId="9" fillId="0" borderId="78" xfId="0" applyFont="1" applyBorder="1" applyAlignment="1">
      <alignment wrapText="1"/>
    </xf>
    <xf numFmtId="0" fontId="9" fillId="0" borderId="79" xfId="0" applyFont="1" applyBorder="1"/>
    <xf numFmtId="0" fontId="9" fillId="0" borderId="79" xfId="0" applyFont="1" applyBorder="1" applyAlignment="1">
      <alignment wrapText="1"/>
    </xf>
    <xf numFmtId="0" fontId="9" fillId="0" borderId="81" xfId="0" applyFont="1" applyBorder="1" applyAlignment="1">
      <alignment wrapText="1"/>
    </xf>
    <xf numFmtId="0" fontId="9" fillId="0" borderId="27" xfId="0" applyFont="1" applyBorder="1"/>
    <xf numFmtId="0" fontId="9" fillId="0" borderId="27" xfId="0" applyFont="1" applyBorder="1" applyAlignment="1">
      <alignment wrapText="1"/>
    </xf>
    <xf numFmtId="49" fontId="6" fillId="0" borderId="82" xfId="0" applyNumberFormat="1" applyFont="1" applyFill="1" applyBorder="1"/>
    <xf numFmtId="49" fontId="6" fillId="0" borderId="83" xfId="0" applyNumberFormat="1" applyFont="1" applyFill="1" applyBorder="1"/>
    <xf numFmtId="49" fontId="6" fillId="0" borderId="20" xfId="0" applyNumberFormat="1" applyFont="1" applyFill="1" applyBorder="1"/>
    <xf numFmtId="49" fontId="6" fillId="0" borderId="80" xfId="0" applyNumberFormat="1" applyFont="1" applyFill="1" applyBorder="1"/>
    <xf numFmtId="49" fontId="6" fillId="0" borderId="84" xfId="0" applyNumberFormat="1" applyFont="1" applyFill="1" applyBorder="1"/>
    <xf numFmtId="49" fontId="6" fillId="0" borderId="28" xfId="0" applyNumberFormat="1" applyFont="1" applyFill="1" applyBorder="1"/>
    <xf numFmtId="2" fontId="6" fillId="0" borderId="35" xfId="0" applyNumberFormat="1" applyFont="1" applyFill="1" applyBorder="1"/>
    <xf numFmtId="0" fontId="9" fillId="0" borderId="46" xfId="0" applyFont="1" applyBorder="1"/>
    <xf numFmtId="49" fontId="6" fillId="3" borderId="25" xfId="0" applyNumberFormat="1" applyFont="1" applyFill="1" applyBorder="1"/>
    <xf numFmtId="49" fontId="6" fillId="0" borderId="30" xfId="0" applyNumberFormat="1" applyFont="1" applyFill="1" applyBorder="1"/>
    <xf numFmtId="49" fontId="6" fillId="0" borderId="35" xfId="0" applyNumberFormat="1" applyFont="1" applyFill="1" applyBorder="1"/>
    <xf numFmtId="2" fontId="6" fillId="3" borderId="35" xfId="0" applyNumberFormat="1" applyFont="1" applyFill="1" applyBorder="1"/>
    <xf numFmtId="49" fontId="6" fillId="3" borderId="35" xfId="0" applyNumberFormat="1" applyFont="1" applyFill="1" applyBorder="1"/>
    <xf numFmtId="0" fontId="6" fillId="0" borderId="46" xfId="0" applyFont="1" applyBorder="1"/>
    <xf numFmtId="49" fontId="6" fillId="0" borderId="46" xfId="0" applyNumberFormat="1" applyFont="1" applyFill="1" applyBorder="1"/>
    <xf numFmtId="0" fontId="14" fillId="4" borderId="98" xfId="0" applyNumberFormat="1" applyFont="1" applyFill="1" applyBorder="1" applyAlignment="1">
      <alignment horizontal="center" vertical="center"/>
    </xf>
    <xf numFmtId="0" fontId="14" fillId="4" borderId="99" xfId="0" applyFont="1" applyFill="1" applyBorder="1" applyAlignment="1">
      <alignment horizontal="center" vertical="center"/>
    </xf>
    <xf numFmtId="0" fontId="14" fillId="4" borderId="100" xfId="0" applyFont="1" applyFill="1" applyBorder="1" applyAlignment="1">
      <alignment horizontal="center" vertical="center"/>
    </xf>
    <xf numFmtId="0" fontId="9" fillId="0" borderId="101" xfId="0" applyFont="1" applyBorder="1"/>
    <xf numFmtId="164" fontId="14" fillId="4" borderId="85" xfId="0" applyNumberFormat="1" applyFont="1" applyFill="1" applyBorder="1" applyAlignment="1">
      <alignment horizontal="center"/>
    </xf>
    <xf numFmtId="164" fontId="6" fillId="0" borderId="85" xfId="0" applyNumberFormat="1" applyFont="1" applyBorder="1" applyAlignment="1">
      <alignment horizontal="center"/>
    </xf>
    <xf numFmtId="2" fontId="6" fillId="0" borderId="85" xfId="0" applyNumberFormat="1" applyFont="1" applyBorder="1" applyAlignment="1">
      <alignment horizontal="center"/>
    </xf>
    <xf numFmtId="2" fontId="6" fillId="0" borderId="85" xfId="0" applyNumberFormat="1" applyFont="1" applyFill="1" applyBorder="1" applyAlignment="1">
      <alignment horizontal="center"/>
    </xf>
    <xf numFmtId="164" fontId="6" fillId="0" borderId="85" xfId="0" applyNumberFormat="1" applyFont="1" applyFill="1" applyBorder="1" applyAlignment="1">
      <alignment horizontal="center"/>
    </xf>
    <xf numFmtId="164" fontId="13" fillId="0" borderId="85" xfId="0" applyNumberFormat="1" applyFont="1" applyBorder="1"/>
    <xf numFmtId="2" fontId="13" fillId="0" borderId="93" xfId="0" applyNumberFormat="1" applyFont="1" applyBorder="1"/>
    <xf numFmtId="164" fontId="13" fillId="0" borderId="93" xfId="0" applyNumberFormat="1" applyFont="1" applyBorder="1"/>
    <xf numFmtId="164" fontId="17" fillId="4" borderId="93" xfId="0" applyNumberFormat="1" applyFont="1" applyFill="1" applyBorder="1"/>
    <xf numFmtId="2" fontId="17" fillId="4" borderId="94" xfId="0" applyNumberFormat="1" applyFont="1" applyFill="1" applyBorder="1" applyAlignment="1">
      <alignment horizontal="center"/>
    </xf>
    <xf numFmtId="2" fontId="17" fillId="4" borderId="21" xfId="0" applyNumberFormat="1" applyFont="1" applyFill="1" applyBorder="1" applyAlignment="1">
      <alignment horizontal="center" vertical="center"/>
    </xf>
    <xf numFmtId="2" fontId="13" fillId="0" borderId="85" xfId="0" applyNumberFormat="1" applyFont="1" applyBorder="1"/>
    <xf numFmtId="164" fontId="17" fillId="4" borderId="85" xfId="0" applyNumberFormat="1" applyFont="1" applyFill="1" applyBorder="1"/>
    <xf numFmtId="2" fontId="17" fillId="4" borderId="87" xfId="0" applyNumberFormat="1" applyFont="1" applyFill="1" applyBorder="1" applyAlignment="1">
      <alignment horizontal="center"/>
    </xf>
    <xf numFmtId="0" fontId="17" fillId="4" borderId="22" xfId="0" applyFont="1" applyFill="1" applyBorder="1" applyAlignment="1">
      <alignment horizontal="center" vertical="center"/>
    </xf>
    <xf numFmtId="0" fontId="18" fillId="0" borderId="102" xfId="0" applyFont="1" applyBorder="1" applyAlignment="1">
      <alignment wrapText="1"/>
    </xf>
    <xf numFmtId="2" fontId="13" fillId="0" borderId="96" xfId="0" applyNumberFormat="1" applyFont="1" applyFill="1" applyBorder="1"/>
    <xf numFmtId="164" fontId="13" fillId="0" borderId="96" xfId="0" applyNumberFormat="1" applyFont="1" applyFill="1" applyBorder="1"/>
    <xf numFmtId="164" fontId="19" fillId="4" borderId="96" xfId="0" applyNumberFormat="1" applyFont="1" applyFill="1" applyBorder="1"/>
    <xf numFmtId="2" fontId="19" fillId="4" borderId="97" xfId="0" applyNumberFormat="1" applyFont="1" applyFill="1" applyBorder="1" applyAlignment="1">
      <alignment horizontal="center"/>
    </xf>
    <xf numFmtId="0" fontId="17" fillId="4" borderId="26" xfId="0" applyFont="1" applyFill="1" applyBorder="1" applyAlignment="1">
      <alignment horizontal="center" vertical="center"/>
    </xf>
    <xf numFmtId="164" fontId="13" fillId="0" borderId="89" xfId="0" applyNumberFormat="1" applyFont="1" applyFill="1" applyBorder="1"/>
    <xf numFmtId="2" fontId="13" fillId="0" borderId="90" xfId="0" applyNumberFormat="1" applyFont="1" applyFill="1" applyBorder="1"/>
    <xf numFmtId="164" fontId="13" fillId="0" borderId="90" xfId="0" applyNumberFormat="1" applyFont="1" applyFill="1" applyBorder="1"/>
    <xf numFmtId="2" fontId="17" fillId="4" borderId="91" xfId="0" applyNumberFormat="1" applyFont="1" applyFill="1" applyBorder="1" applyAlignment="1">
      <alignment horizontal="center"/>
    </xf>
    <xf numFmtId="0" fontId="20" fillId="5" borderId="21" xfId="0" applyNumberFormat="1" applyFont="1" applyFill="1" applyBorder="1" applyAlignment="1">
      <alignment horizontal="center" vertical="center"/>
    </xf>
    <xf numFmtId="164" fontId="13" fillId="0" borderId="86" xfId="0" applyNumberFormat="1" applyFont="1" applyBorder="1"/>
    <xf numFmtId="0" fontId="20" fillId="5" borderId="22" xfId="0" applyFont="1" applyFill="1" applyBorder="1" applyAlignment="1">
      <alignment horizontal="center" vertical="center"/>
    </xf>
    <xf numFmtId="164" fontId="13" fillId="0" borderId="88" xfId="0" applyNumberFormat="1" applyFont="1" applyFill="1" applyBorder="1"/>
    <xf numFmtId="2" fontId="13" fillId="0" borderId="85" xfId="0" applyNumberFormat="1" applyFont="1" applyFill="1" applyBorder="1"/>
    <xf numFmtId="164" fontId="19" fillId="4" borderId="57" xfId="0" applyNumberFormat="1" applyFont="1" applyFill="1" applyBorder="1"/>
    <xf numFmtId="2" fontId="19" fillId="4" borderId="91" xfId="0" applyNumberFormat="1" applyFont="1" applyFill="1" applyBorder="1" applyAlignment="1">
      <alignment horizontal="center"/>
    </xf>
    <xf numFmtId="0" fontId="20" fillId="5" borderId="26" xfId="0" applyFont="1" applyFill="1" applyBorder="1" applyAlignment="1">
      <alignment horizontal="center" vertical="center"/>
    </xf>
    <xf numFmtId="164" fontId="13" fillId="0" borderId="92" xfId="0" applyNumberFormat="1" applyFont="1" applyFill="1" applyBorder="1"/>
    <xf numFmtId="0" fontId="17" fillId="4" borderId="32" xfId="0" applyNumberFormat="1" applyFont="1" applyFill="1" applyBorder="1" applyAlignment="1">
      <alignment horizontal="center" vertical="center"/>
    </xf>
    <xf numFmtId="0" fontId="17" fillId="4" borderId="33" xfId="0" applyFont="1" applyFill="1" applyBorder="1" applyAlignment="1">
      <alignment horizontal="center" vertical="center"/>
    </xf>
    <xf numFmtId="164" fontId="13" fillId="0" borderId="95" xfId="0" applyNumberFormat="1" applyFont="1" applyFill="1" applyBorder="1"/>
    <xf numFmtId="2" fontId="13" fillId="0" borderId="96" xfId="0" applyNumberFormat="1" applyFont="1" applyBorder="1"/>
    <xf numFmtId="164" fontId="17" fillId="4" borderId="96" xfId="0" applyNumberFormat="1" applyFont="1" applyFill="1" applyBorder="1"/>
    <xf numFmtId="2" fontId="17" fillId="4" borderId="97" xfId="0" applyNumberFormat="1" applyFont="1" applyFill="1" applyBorder="1" applyAlignment="1">
      <alignment horizontal="center"/>
    </xf>
    <xf numFmtId="0" fontId="17" fillId="4" borderId="37" xfId="0" applyFont="1" applyFill="1" applyBorder="1" applyAlignment="1">
      <alignment horizontal="center" vertical="center"/>
    </xf>
    <xf numFmtId="49" fontId="21" fillId="2" borderId="65" xfId="0" applyNumberFormat="1" applyFont="1" applyFill="1" applyBorder="1" applyAlignment="1">
      <alignment horizontal="center" vertical="center"/>
    </xf>
    <xf numFmtId="0" fontId="21" fillId="2" borderId="66" xfId="0" applyFont="1" applyFill="1" applyBorder="1" applyAlignment="1">
      <alignment horizontal="center" vertical="center"/>
    </xf>
    <xf numFmtId="0" fontId="21" fillId="2" borderId="67" xfId="0" applyFont="1" applyFill="1" applyBorder="1" applyAlignment="1">
      <alignment horizontal="center" vertical="center"/>
    </xf>
    <xf numFmtId="49" fontId="21" fillId="2" borderId="69" xfId="0" applyNumberFormat="1" applyFont="1" applyFill="1" applyBorder="1" applyAlignment="1">
      <alignment horizontal="center" vertical="center"/>
    </xf>
    <xf numFmtId="0" fontId="21" fillId="2" borderId="70" xfId="0" applyFont="1" applyFill="1" applyBorder="1" applyAlignment="1">
      <alignment horizontal="center" vertical="center"/>
    </xf>
    <xf numFmtId="0" fontId="21" fillId="2" borderId="71" xfId="0" applyFont="1" applyFill="1" applyBorder="1" applyAlignment="1">
      <alignment horizontal="center" vertical="center"/>
    </xf>
    <xf numFmtId="164" fontId="15" fillId="4" borderId="10" xfId="0" applyNumberFormat="1" applyFont="1" applyFill="1" applyBorder="1" applyAlignment="1">
      <alignment horizontal="center"/>
    </xf>
    <xf numFmtId="2" fontId="15" fillId="4" borderId="10" xfId="0" applyNumberFormat="1" applyFont="1" applyFill="1" applyBorder="1" applyAlignment="1">
      <alignment horizontal="center"/>
    </xf>
    <xf numFmtId="164" fontId="15" fillId="0" borderId="10" xfId="0" applyNumberFormat="1" applyFont="1" applyFill="1" applyBorder="1" applyAlignment="1">
      <alignment horizontal="center"/>
    </xf>
    <xf numFmtId="49" fontId="15" fillId="4" borderId="10" xfId="0" applyNumberFormat="1" applyFont="1" applyFill="1" applyBorder="1" applyAlignment="1">
      <alignment horizontal="center"/>
    </xf>
    <xf numFmtId="49" fontId="15" fillId="0" borderId="10" xfId="0" applyNumberFormat="1" applyFont="1" applyFill="1" applyBorder="1" applyAlignment="1">
      <alignment horizontal="center"/>
    </xf>
    <xf numFmtId="0" fontId="15" fillId="0" borderId="45" xfId="0" applyFont="1" applyBorder="1" applyAlignment="1">
      <alignment horizontal="center"/>
    </xf>
    <xf numFmtId="49" fontId="16" fillId="0" borderId="10" xfId="0" applyNumberFormat="1" applyFont="1" applyFill="1" applyBorder="1" applyAlignment="1">
      <alignment horizontal="center"/>
    </xf>
    <xf numFmtId="2" fontId="16" fillId="4" borderId="10" xfId="0" applyNumberFormat="1" applyFont="1" applyFill="1" applyBorder="1" applyAlignment="1">
      <alignment horizontal="center"/>
    </xf>
    <xf numFmtId="49" fontId="16" fillId="4" borderId="10" xfId="0" applyNumberFormat="1" applyFont="1" applyFill="1" applyBorder="1" applyAlignment="1">
      <alignment horizontal="center"/>
    </xf>
    <xf numFmtId="164" fontId="16" fillId="4" borderId="10" xfId="0" applyNumberFormat="1" applyFont="1" applyFill="1" applyBorder="1" applyAlignment="1">
      <alignment horizontal="center"/>
    </xf>
    <xf numFmtId="49" fontId="17" fillId="0" borderId="10" xfId="0" applyNumberFormat="1" applyFont="1" applyFill="1" applyBorder="1" applyAlignment="1">
      <alignment horizontal="center"/>
    </xf>
    <xf numFmtId="2" fontId="17" fillId="4" borderId="10" xfId="0" applyNumberFormat="1" applyFont="1" applyFill="1" applyBorder="1" applyAlignment="1">
      <alignment horizontal="center"/>
    </xf>
    <xf numFmtId="49" fontId="17" fillId="4" borderId="10" xfId="0" applyNumberFormat="1" applyFont="1" applyFill="1" applyBorder="1" applyAlignment="1">
      <alignment horizontal="center"/>
    </xf>
    <xf numFmtId="164" fontId="17" fillId="4" borderId="10" xfId="0" applyNumberFormat="1" applyFont="1" applyFill="1" applyBorder="1" applyAlignment="1">
      <alignment horizontal="center"/>
    </xf>
    <xf numFmtId="164" fontId="16" fillId="0" borderId="10" xfId="0" applyNumberFormat="1" applyFont="1" applyFill="1" applyBorder="1" applyAlignment="1">
      <alignment horizontal="center"/>
    </xf>
    <xf numFmtId="49" fontId="2" fillId="0" borderId="103" xfId="0" applyNumberFormat="1" applyFont="1" applyFill="1" applyBorder="1" applyAlignment="1">
      <alignment horizontal="left"/>
    </xf>
    <xf numFmtId="0" fontId="8" fillId="0" borderId="104" xfId="0" applyFont="1" applyBorder="1" applyAlignment="1">
      <alignment wrapText="1"/>
    </xf>
    <xf numFmtId="0" fontId="8" fillId="0" borderId="104" xfId="0" applyFont="1" applyBorder="1"/>
    <xf numFmtId="49" fontId="16" fillId="0" borderId="103" xfId="0" applyNumberFormat="1" applyFont="1" applyFill="1" applyBorder="1" applyAlignment="1">
      <alignment horizontal="center"/>
    </xf>
    <xf numFmtId="2" fontId="16" fillId="4" borderId="103" xfId="0" applyNumberFormat="1" applyFont="1" applyFill="1" applyBorder="1" applyAlignment="1">
      <alignment horizontal="center"/>
    </xf>
    <xf numFmtId="49" fontId="16" fillId="4" borderId="103" xfId="0" applyNumberFormat="1" applyFont="1" applyFill="1" applyBorder="1" applyAlignment="1">
      <alignment horizontal="center"/>
    </xf>
    <xf numFmtId="164" fontId="16" fillId="4" borderId="103" xfId="0" applyNumberFormat="1" applyFont="1" applyFill="1" applyBorder="1" applyAlignment="1">
      <alignment horizontal="center"/>
    </xf>
    <xf numFmtId="49" fontId="16" fillId="0" borderId="103" xfId="0" applyNumberFormat="1" applyFont="1" applyBorder="1" applyAlignment="1">
      <alignment horizontal="center"/>
    </xf>
    <xf numFmtId="164" fontId="17" fillId="0" borderId="10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left"/>
    </xf>
    <xf numFmtId="0" fontId="8" fillId="0" borderId="45" xfId="0" applyFont="1" applyBorder="1" applyAlignment="1">
      <alignment horizontal="left"/>
    </xf>
    <xf numFmtId="0" fontId="7" fillId="0" borderId="45" xfId="0" applyFont="1" applyBorder="1" applyAlignment="1">
      <alignment horizontal="left"/>
    </xf>
    <xf numFmtId="0" fontId="6" fillId="0" borderId="106" xfId="0" applyFont="1" applyBorder="1" applyAlignment="1">
      <alignment wrapText="1"/>
    </xf>
    <xf numFmtId="164" fontId="6" fillId="0" borderId="107" xfId="0" applyNumberFormat="1" applyFont="1" applyBorder="1" applyAlignment="1">
      <alignment horizontal="center"/>
    </xf>
    <xf numFmtId="2" fontId="6" fillId="0" borderId="107" xfId="0" applyNumberFormat="1" applyFont="1" applyBorder="1" applyAlignment="1">
      <alignment horizontal="center"/>
    </xf>
    <xf numFmtId="164" fontId="14" fillId="4" borderId="107" xfId="0" applyNumberFormat="1" applyFont="1" applyFill="1" applyBorder="1" applyAlignment="1">
      <alignment horizontal="center"/>
    </xf>
    <xf numFmtId="2" fontId="14" fillId="4" borderId="108" xfId="0" applyNumberFormat="1" applyFont="1" applyFill="1" applyBorder="1" applyAlignment="1">
      <alignment horizontal="center"/>
    </xf>
    <xf numFmtId="0" fontId="6" fillId="0" borderId="109" xfId="0" applyFont="1" applyBorder="1" applyAlignment="1">
      <alignment wrapText="1"/>
    </xf>
    <xf numFmtId="0" fontId="6" fillId="0" borderId="104" xfId="0" applyFont="1" applyBorder="1"/>
    <xf numFmtId="0" fontId="6" fillId="0" borderId="104" xfId="0" applyFont="1" applyBorder="1" applyAlignment="1">
      <alignment wrapText="1"/>
    </xf>
    <xf numFmtId="2" fontId="14" fillId="4" borderId="110" xfId="0" applyNumberFormat="1" applyFont="1" applyFill="1" applyBorder="1" applyAlignment="1">
      <alignment horizontal="center"/>
    </xf>
    <xf numFmtId="0" fontId="6" fillId="0" borderId="111" xfId="0" applyFont="1" applyBorder="1" applyAlignment="1">
      <alignment wrapText="1"/>
    </xf>
    <xf numFmtId="0" fontId="6" fillId="0" borderId="112" xfId="0" applyFont="1" applyBorder="1"/>
    <xf numFmtId="0" fontId="6" fillId="0" borderId="112" xfId="0" applyFont="1" applyBorder="1" applyAlignment="1">
      <alignment wrapText="1"/>
    </xf>
    <xf numFmtId="164" fontId="6" fillId="0" borderId="113" xfId="0" applyNumberFormat="1" applyFont="1" applyBorder="1" applyAlignment="1">
      <alignment horizontal="center"/>
    </xf>
    <xf numFmtId="2" fontId="6" fillId="0" borderId="113" xfId="0" applyNumberFormat="1" applyFont="1" applyBorder="1" applyAlignment="1">
      <alignment horizontal="center"/>
    </xf>
    <xf numFmtId="164" fontId="6" fillId="0" borderId="113" xfId="0" applyNumberFormat="1" applyFont="1" applyFill="1" applyBorder="1" applyAlignment="1">
      <alignment horizontal="center"/>
    </xf>
    <xf numFmtId="164" fontId="14" fillId="4" borderId="113" xfId="0" applyNumberFormat="1" applyFont="1" applyFill="1" applyBorder="1" applyAlignment="1">
      <alignment horizontal="center"/>
    </xf>
    <xf numFmtId="2" fontId="14" fillId="4" borderId="114" xfId="0" applyNumberFormat="1" applyFont="1" applyFill="1" applyBorder="1" applyAlignment="1">
      <alignment horizontal="center"/>
    </xf>
    <xf numFmtId="0" fontId="6" fillId="0" borderId="62" xfId="0" applyFont="1" applyBorder="1"/>
    <xf numFmtId="0" fontId="6" fillId="0" borderId="115" xfId="0" applyFont="1" applyBorder="1" applyAlignment="1">
      <alignment wrapText="1"/>
    </xf>
    <xf numFmtId="0" fontId="6" fillId="0" borderId="105" xfId="0" applyFont="1" applyBorder="1" applyAlignment="1">
      <alignment wrapText="1"/>
    </xf>
    <xf numFmtId="2" fontId="6" fillId="0" borderId="107" xfId="0" applyNumberFormat="1" applyFont="1" applyFill="1" applyBorder="1" applyAlignment="1">
      <alignment horizontal="center"/>
    </xf>
    <xf numFmtId="164" fontId="6" fillId="0" borderId="107" xfId="0" applyNumberFormat="1" applyFont="1" applyFill="1" applyBorder="1" applyAlignment="1">
      <alignment horizontal="center"/>
    </xf>
    <xf numFmtId="2" fontId="6" fillId="0" borderId="113" xfId="0" applyNumberFormat="1" applyFont="1" applyFill="1" applyBorder="1" applyAlignment="1">
      <alignment horizontal="center"/>
    </xf>
    <xf numFmtId="49" fontId="6" fillId="0" borderId="116" xfId="0" applyNumberFormat="1" applyFont="1" applyFill="1" applyBorder="1"/>
    <xf numFmtId="0" fontId="6" fillId="0" borderId="104" xfId="0" applyFont="1" applyBorder="1" applyAlignment="1">
      <alignment horizontal="left"/>
    </xf>
    <xf numFmtId="49" fontId="6" fillId="0" borderId="117" xfId="0" applyNumberFormat="1" applyFont="1" applyFill="1" applyBorder="1"/>
    <xf numFmtId="0" fontId="6" fillId="0" borderId="116" xfId="0" applyFont="1" applyBorder="1"/>
    <xf numFmtId="0" fontId="6" fillId="0" borderId="117" xfId="0" applyFont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F0000"/>
      <rgbColor rgb="FF3F3F3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3A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345440</xdr:colOff>
      <xdr:row>1</xdr:row>
      <xdr:rowOff>70273</xdr:rowOff>
    </xdr:from>
    <xdr:to>
      <xdr:col>13</xdr:col>
      <xdr:colOff>802640</xdr:colOff>
      <xdr:row>9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74C542-D3AE-3421-F48C-E913413FF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7240" y="281940"/>
          <a:ext cx="3200400" cy="1571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502920</xdr:colOff>
      <xdr:row>0</xdr:row>
      <xdr:rowOff>198120</xdr:rowOff>
    </xdr:from>
    <xdr:to>
      <xdr:col>11</xdr:col>
      <xdr:colOff>213360</xdr:colOff>
      <xdr:row>5</xdr:row>
      <xdr:rowOff>16933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FA650E-CB89-4957-85ED-4AA88ECC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3440" y="198120"/>
          <a:ext cx="3200400" cy="1571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533400</xdr:colOff>
      <xdr:row>0</xdr:row>
      <xdr:rowOff>238125</xdr:rowOff>
    </xdr:from>
    <xdr:to>
      <xdr:col>12</xdr:col>
      <xdr:colOff>228600</xdr:colOff>
      <xdr:row>5</xdr:row>
      <xdr:rowOff>47413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29989B-F88E-4CB5-88EA-A3A782E8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875" y="238125"/>
          <a:ext cx="3200400" cy="1571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300037</xdr:colOff>
      <xdr:row>0</xdr:row>
      <xdr:rowOff>234791</xdr:rowOff>
    </xdr:from>
    <xdr:to>
      <xdr:col>11</xdr:col>
      <xdr:colOff>10477</xdr:colOff>
      <xdr:row>5</xdr:row>
      <xdr:rowOff>46936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F7CADD2-E099-4415-BA3C-9B0417A1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3475" y="234791"/>
          <a:ext cx="3091815" cy="15980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220980</xdr:colOff>
      <xdr:row>0</xdr:row>
      <xdr:rowOff>175260</xdr:rowOff>
    </xdr:from>
    <xdr:to>
      <xdr:col>13</xdr:col>
      <xdr:colOff>678180</xdr:colOff>
      <xdr:row>8</xdr:row>
      <xdr:rowOff>146473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B6404FE-1524-4810-85D1-214B58AD1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5160" y="175260"/>
          <a:ext cx="3200400" cy="1571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603885</xdr:colOff>
      <xdr:row>1</xdr:row>
      <xdr:rowOff>281940</xdr:rowOff>
    </xdr:from>
    <xdr:to>
      <xdr:col>10</xdr:col>
      <xdr:colOff>695325</xdr:colOff>
      <xdr:row>6</xdr:row>
      <xdr:rowOff>98848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118B11-403D-4862-9F66-C13D1E088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1935" y="634365"/>
          <a:ext cx="3101340" cy="157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418011</xdr:colOff>
      <xdr:row>1</xdr:row>
      <xdr:rowOff>199753</xdr:rowOff>
    </xdr:from>
    <xdr:to>
      <xdr:col>11</xdr:col>
      <xdr:colOff>128451</xdr:colOff>
      <xdr:row>6</xdr:row>
      <xdr:rowOff>18567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910372-0121-4F2F-B142-C7C39418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3940" y="553539"/>
          <a:ext cx="3085012" cy="158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281940</xdr:colOff>
      <xdr:row>1</xdr:row>
      <xdr:rowOff>281940</xdr:rowOff>
    </xdr:from>
    <xdr:to>
      <xdr:col>10</xdr:col>
      <xdr:colOff>840105</xdr:colOff>
      <xdr:row>6</xdr:row>
      <xdr:rowOff>100753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A70D67-8752-47C1-B8D3-17848715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0590" y="634365"/>
          <a:ext cx="3101340" cy="15809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U56"/>
  <sheetViews>
    <sheetView showGridLines="0" zoomScale="90" zoomScaleNormal="90" workbookViewId="0">
      <selection activeCell="S53" sqref="S53"/>
    </sheetView>
  </sheetViews>
  <sheetFormatPr defaultColWidth="8.85546875" defaultRowHeight="15" customHeight="1" x14ac:dyDescent="0.2"/>
  <cols>
    <col min="1" max="1" width="10.28515625" style="33" customWidth="1"/>
    <col min="2" max="2" width="24.42578125" style="33" customWidth="1"/>
    <col min="3" max="3" width="30.28515625" style="33" customWidth="1"/>
    <col min="4" max="4" width="15" style="33" customWidth="1"/>
    <col min="5" max="5" width="31" style="33" customWidth="1"/>
    <col min="6" max="6" width="14.85546875" style="33" customWidth="1"/>
    <col min="7" max="7" width="10.140625" style="33" customWidth="1"/>
    <col min="8" max="8" width="10.28515625" style="33" customWidth="1"/>
    <col min="9" max="13" width="10" style="33" customWidth="1"/>
    <col min="14" max="14" width="14.42578125" style="33" customWidth="1"/>
    <col min="15" max="16384" width="8.85546875" style="33"/>
  </cols>
  <sheetData>
    <row r="1" spans="1:21" ht="17.25" customHeight="1" x14ac:dyDescent="0.25">
      <c r="A1" s="46" t="s">
        <v>0</v>
      </c>
      <c r="B1" s="28"/>
      <c r="C1" s="29"/>
      <c r="D1" s="30"/>
      <c r="E1" s="29"/>
      <c r="F1" s="31"/>
      <c r="G1" s="31"/>
      <c r="H1" s="31"/>
      <c r="I1" s="31"/>
      <c r="J1" s="31"/>
      <c r="K1" s="31"/>
      <c r="L1" s="31"/>
      <c r="M1" s="31"/>
      <c r="N1" s="32"/>
    </row>
    <row r="2" spans="1:21" ht="15.75" customHeight="1" x14ac:dyDescent="0.25">
      <c r="A2" s="46" t="s">
        <v>1</v>
      </c>
      <c r="B2" s="77" t="s">
        <v>212</v>
      </c>
      <c r="C2" s="29"/>
      <c r="D2" s="47" t="s">
        <v>2</v>
      </c>
      <c r="E2" s="78" t="s">
        <v>213</v>
      </c>
      <c r="F2" s="34"/>
      <c r="G2" s="31"/>
      <c r="H2" s="31"/>
      <c r="I2" s="35"/>
      <c r="J2" s="36"/>
      <c r="K2" s="31"/>
      <c r="L2" s="31"/>
      <c r="M2" s="31"/>
      <c r="N2" s="32"/>
    </row>
    <row r="3" spans="1:21" ht="15.75" customHeight="1" x14ac:dyDescent="0.25">
      <c r="A3" s="46" t="s">
        <v>3</v>
      </c>
      <c r="B3" s="48" t="s">
        <v>4</v>
      </c>
      <c r="C3" s="49"/>
      <c r="D3" s="50"/>
      <c r="E3" s="51"/>
      <c r="F3" s="31"/>
      <c r="G3" s="31"/>
      <c r="H3" s="31"/>
      <c r="I3" s="35"/>
      <c r="J3" s="36"/>
      <c r="K3" s="31"/>
      <c r="L3" s="29"/>
      <c r="M3" s="29"/>
      <c r="N3" s="29"/>
    </row>
    <row r="4" spans="1:21" ht="15.75" customHeight="1" x14ac:dyDescent="0.25">
      <c r="A4" s="52" t="s">
        <v>5</v>
      </c>
      <c r="B4" s="109" t="s">
        <v>39</v>
      </c>
      <c r="C4" s="111">
        <v>260</v>
      </c>
      <c r="D4" s="53" t="s">
        <v>6</v>
      </c>
      <c r="E4" s="74" t="s">
        <v>206</v>
      </c>
      <c r="F4" s="37"/>
      <c r="G4" s="31"/>
      <c r="H4" s="31"/>
      <c r="I4" s="35"/>
      <c r="J4" s="36"/>
      <c r="K4" s="31"/>
      <c r="L4" s="29"/>
      <c r="M4" s="29"/>
      <c r="N4" s="29"/>
    </row>
    <row r="5" spans="1:21" ht="15.75" customHeight="1" x14ac:dyDescent="0.25">
      <c r="A5" s="54"/>
      <c r="B5" s="110"/>
      <c r="C5" s="112"/>
      <c r="D5" s="48" t="s">
        <v>49</v>
      </c>
      <c r="E5" s="75" t="s">
        <v>207</v>
      </c>
      <c r="F5" s="37"/>
      <c r="G5" s="31"/>
      <c r="H5" s="31"/>
      <c r="I5" s="35"/>
      <c r="J5" s="36"/>
      <c r="K5" s="31"/>
      <c r="L5" s="29"/>
      <c r="M5" s="29"/>
      <c r="N5" s="29"/>
    </row>
    <row r="6" spans="1:21" ht="15.75" customHeight="1" x14ac:dyDescent="0.25">
      <c r="A6" s="54"/>
      <c r="B6" s="109" t="s">
        <v>40</v>
      </c>
      <c r="C6" s="111">
        <v>240</v>
      </c>
      <c r="D6" s="53" t="s">
        <v>6</v>
      </c>
      <c r="E6" s="74" t="s">
        <v>208</v>
      </c>
      <c r="F6" s="37"/>
      <c r="G6" s="31"/>
      <c r="H6" s="31"/>
      <c r="I6" s="35"/>
      <c r="J6" s="36"/>
      <c r="K6" s="31"/>
      <c r="L6" s="55"/>
      <c r="M6" s="55"/>
      <c r="N6" s="29"/>
    </row>
    <row r="7" spans="1:21" ht="15.75" customHeight="1" x14ac:dyDescent="0.25">
      <c r="A7" s="54"/>
      <c r="B7" s="110"/>
      <c r="C7" s="112"/>
      <c r="D7" s="48" t="s">
        <v>49</v>
      </c>
      <c r="E7" s="75" t="s">
        <v>209</v>
      </c>
      <c r="F7" s="37"/>
      <c r="G7" s="31"/>
      <c r="H7" s="31"/>
      <c r="I7" s="35"/>
      <c r="J7" s="36"/>
      <c r="K7" s="31"/>
      <c r="L7" s="55"/>
      <c r="M7" s="55"/>
      <c r="N7" s="29"/>
    </row>
    <row r="8" spans="1:21" ht="15.75" customHeight="1" x14ac:dyDescent="0.25">
      <c r="A8" s="54"/>
      <c r="B8" s="109" t="s">
        <v>41</v>
      </c>
      <c r="C8" s="111">
        <v>250</v>
      </c>
      <c r="D8" s="53" t="s">
        <v>6</v>
      </c>
      <c r="E8" s="74" t="s">
        <v>206</v>
      </c>
      <c r="F8" s="37"/>
      <c r="G8" s="31"/>
      <c r="H8" s="31"/>
      <c r="I8" s="35"/>
      <c r="J8" s="36"/>
      <c r="K8" s="31"/>
      <c r="L8" s="31"/>
      <c r="M8" s="31"/>
      <c r="N8" s="32"/>
    </row>
    <row r="9" spans="1:21" ht="15.75" customHeight="1" x14ac:dyDescent="0.25">
      <c r="A9" s="54"/>
      <c r="B9" s="110"/>
      <c r="C9" s="112"/>
      <c r="D9" s="48" t="s">
        <v>49</v>
      </c>
      <c r="E9" s="75" t="s">
        <v>207</v>
      </c>
      <c r="F9" s="37"/>
      <c r="G9" s="31"/>
      <c r="H9" s="31"/>
      <c r="I9" s="35"/>
      <c r="J9" s="36"/>
      <c r="K9" s="31"/>
      <c r="L9" s="31"/>
      <c r="M9" s="31"/>
      <c r="N9" s="32"/>
    </row>
    <row r="10" spans="1:21" ht="15" customHeight="1" x14ac:dyDescent="0.25">
      <c r="A10" s="47" t="s">
        <v>7</v>
      </c>
      <c r="B10" s="38"/>
      <c r="C10" s="39"/>
      <c r="D10" s="39"/>
      <c r="E10" s="40"/>
      <c r="F10" s="34"/>
      <c r="G10" s="31"/>
      <c r="H10" s="31"/>
      <c r="I10" s="35"/>
      <c r="J10" s="36"/>
      <c r="K10" s="31"/>
      <c r="L10" s="31"/>
      <c r="M10" s="31"/>
      <c r="N10" s="32"/>
    </row>
    <row r="11" spans="1:21" ht="15" customHeight="1" x14ac:dyDescent="0.25">
      <c r="A11" s="56" t="s">
        <v>8</v>
      </c>
      <c r="B11" s="41"/>
      <c r="C11" s="42"/>
      <c r="D11" s="43"/>
      <c r="E11" s="42"/>
      <c r="F11" s="44"/>
      <c r="G11" s="44"/>
      <c r="H11" s="44"/>
      <c r="I11" s="44"/>
      <c r="J11" s="44"/>
      <c r="K11" s="44"/>
      <c r="L11" s="44"/>
      <c r="M11" s="44"/>
      <c r="N11" s="45"/>
    </row>
    <row r="12" spans="1:21" ht="36" customHeight="1" thickBot="1" x14ac:dyDescent="0.3">
      <c r="A12" s="57" t="s">
        <v>9</v>
      </c>
      <c r="B12" s="57" t="s">
        <v>10</v>
      </c>
      <c r="C12" s="57" t="s">
        <v>11</v>
      </c>
      <c r="D12" s="57" t="s">
        <v>12</v>
      </c>
      <c r="E12" s="57" t="s">
        <v>13</v>
      </c>
      <c r="F12" s="57" t="s">
        <v>14</v>
      </c>
      <c r="G12" s="57" t="s">
        <v>15</v>
      </c>
      <c r="H12" s="57" t="s">
        <v>16</v>
      </c>
      <c r="I12" s="57" t="s">
        <v>17</v>
      </c>
      <c r="J12" s="76" t="s">
        <v>210</v>
      </c>
      <c r="K12" s="76" t="s">
        <v>211</v>
      </c>
      <c r="L12" s="57" t="s">
        <v>18</v>
      </c>
      <c r="M12" s="57" t="s">
        <v>19</v>
      </c>
      <c r="N12" s="57" t="s">
        <v>20</v>
      </c>
      <c r="U12"/>
    </row>
    <row r="13" spans="1:21" ht="15" customHeight="1" thickBot="1" x14ac:dyDescent="0.3">
      <c r="A13" s="128" t="s">
        <v>377</v>
      </c>
      <c r="B13" s="113" t="s">
        <v>67</v>
      </c>
      <c r="C13" s="286" t="s">
        <v>50</v>
      </c>
      <c r="D13" s="70" t="s">
        <v>51</v>
      </c>
      <c r="E13" s="71" t="s">
        <v>52</v>
      </c>
      <c r="F13" s="70" t="s">
        <v>53</v>
      </c>
      <c r="G13" s="184" t="s">
        <v>65</v>
      </c>
      <c r="H13" s="269">
        <v>155</v>
      </c>
      <c r="I13" s="270">
        <f>H13/240*100</f>
        <v>64.583333333333343</v>
      </c>
      <c r="J13" s="269">
        <v>158.5</v>
      </c>
      <c r="K13" s="270">
        <f>J13/240*100</f>
        <v>66.041666666666671</v>
      </c>
      <c r="L13" s="271">
        <f>+H13+J13</f>
        <v>313.5</v>
      </c>
      <c r="M13" s="272">
        <f>L13/480*100</f>
        <v>65.3125</v>
      </c>
      <c r="N13" s="154" cm="1">
        <f t="array" ref="N13">SUM(LARGE(M13:M16,{1,2,3}))</f>
        <v>199.3125</v>
      </c>
    </row>
    <row r="14" spans="1:21" ht="15" customHeight="1" thickBot="1" x14ac:dyDescent="0.3">
      <c r="A14" s="129"/>
      <c r="B14" s="114"/>
      <c r="C14" s="287" t="s">
        <v>54</v>
      </c>
      <c r="D14" s="285" t="s">
        <v>55</v>
      </c>
      <c r="E14" s="275" t="s">
        <v>56</v>
      </c>
      <c r="F14" s="274" t="s">
        <v>57</v>
      </c>
      <c r="G14" s="177" t="s">
        <v>66</v>
      </c>
      <c r="H14" s="195">
        <v>175.5</v>
      </c>
      <c r="I14" s="197">
        <f>H14/250*100</f>
        <v>70.199999999999989</v>
      </c>
      <c r="J14" s="198">
        <v>171.5</v>
      </c>
      <c r="K14" s="197">
        <f>J14/250*100</f>
        <v>68.600000000000009</v>
      </c>
      <c r="L14" s="194">
        <f>+H14+J14</f>
        <v>347</v>
      </c>
      <c r="M14" s="276">
        <f>L14/500*100</f>
        <v>69.399999999999991</v>
      </c>
      <c r="N14" s="155"/>
    </row>
    <row r="15" spans="1:21" ht="15" customHeight="1" x14ac:dyDescent="0.25">
      <c r="A15" s="129"/>
      <c r="B15" s="114"/>
      <c r="C15" s="268" t="s">
        <v>58</v>
      </c>
      <c r="D15" s="274" t="s">
        <v>59</v>
      </c>
      <c r="E15" s="275" t="s">
        <v>60</v>
      </c>
      <c r="F15" s="274" t="s">
        <v>61</v>
      </c>
      <c r="G15" s="177" t="s">
        <v>66</v>
      </c>
      <c r="H15" s="195">
        <v>163</v>
      </c>
      <c r="I15" s="197">
        <f>H15/250*100</f>
        <v>65.2</v>
      </c>
      <c r="J15" s="198">
        <v>160</v>
      </c>
      <c r="K15" s="197">
        <f>J15/250*100</f>
        <v>64</v>
      </c>
      <c r="L15" s="194">
        <f>+H15+J15</f>
        <v>323</v>
      </c>
      <c r="M15" s="276">
        <f>L15/500*100</f>
        <v>64.600000000000009</v>
      </c>
      <c r="N15" s="155"/>
    </row>
    <row r="16" spans="1:21" ht="15" customHeight="1" thickBot="1" x14ac:dyDescent="0.3">
      <c r="A16" s="130"/>
      <c r="B16" s="115"/>
      <c r="C16" s="277" t="s">
        <v>62</v>
      </c>
      <c r="D16" s="278" t="s">
        <v>63</v>
      </c>
      <c r="E16" s="279" t="s">
        <v>64</v>
      </c>
      <c r="F16" s="278" t="s">
        <v>63</v>
      </c>
      <c r="G16" s="185" t="s">
        <v>66</v>
      </c>
      <c r="H16" s="280">
        <v>158</v>
      </c>
      <c r="I16" s="281">
        <f>H16/250*100</f>
        <v>63.2</v>
      </c>
      <c r="J16" s="282">
        <v>162</v>
      </c>
      <c r="K16" s="281">
        <f>J16/250*100</f>
        <v>64.8</v>
      </c>
      <c r="L16" s="283">
        <f t="shared" ref="L13:L16" si="0">+H16+J16</f>
        <v>320</v>
      </c>
      <c r="M16" s="284">
        <f>L16/500*100</f>
        <v>64</v>
      </c>
      <c r="N16" s="156"/>
    </row>
    <row r="17" spans="1:14" ht="15" customHeight="1" x14ac:dyDescent="0.25">
      <c r="A17" s="116" t="s">
        <v>375</v>
      </c>
      <c r="B17" s="119" t="s">
        <v>68</v>
      </c>
      <c r="C17" s="69" t="s">
        <v>69</v>
      </c>
      <c r="D17" s="70" t="s">
        <v>70</v>
      </c>
      <c r="E17" s="71" t="s">
        <v>71</v>
      </c>
      <c r="F17" s="70" t="s">
        <v>72</v>
      </c>
      <c r="G17" s="184" t="s">
        <v>84</v>
      </c>
      <c r="H17" s="269">
        <v>152</v>
      </c>
      <c r="I17" s="288">
        <f>H17/260*100</f>
        <v>58.461538461538467</v>
      </c>
      <c r="J17" s="289">
        <v>157.5</v>
      </c>
      <c r="K17" s="288">
        <f>J17/260*100</f>
        <v>60.576923076923073</v>
      </c>
      <c r="L17" s="271">
        <f t="shared" ref="L17:L44" si="1">+H17+J17</f>
        <v>309.5</v>
      </c>
      <c r="M17" s="272">
        <f>L17/520*100</f>
        <v>59.519230769230766</v>
      </c>
      <c r="N17" s="157" cm="1">
        <f t="array" ref="N17">SUM(LARGE(M17:M20,{1,2,3}))</f>
        <v>191.85096153846155</v>
      </c>
    </row>
    <row r="18" spans="1:14" ht="15" customHeight="1" x14ac:dyDescent="0.25">
      <c r="A18" s="117"/>
      <c r="B18" s="120"/>
      <c r="C18" s="273" t="s">
        <v>73</v>
      </c>
      <c r="D18" s="274" t="s">
        <v>74</v>
      </c>
      <c r="E18" s="275" t="s">
        <v>75</v>
      </c>
      <c r="F18" s="274" t="s">
        <v>76</v>
      </c>
      <c r="G18" s="177" t="s">
        <v>84</v>
      </c>
      <c r="H18" s="195">
        <v>168</v>
      </c>
      <c r="I18" s="196">
        <f>H18/260*100</f>
        <v>64.615384615384613</v>
      </c>
      <c r="J18" s="195">
        <v>174</v>
      </c>
      <c r="K18" s="196">
        <f>J18/260*100</f>
        <v>66.92307692307692</v>
      </c>
      <c r="L18" s="194">
        <f>+H18+J18</f>
        <v>342</v>
      </c>
      <c r="M18" s="276">
        <f>L18/520*100</f>
        <v>65.769230769230774</v>
      </c>
      <c r="N18" s="158"/>
    </row>
    <row r="19" spans="1:14" ht="15" customHeight="1" x14ac:dyDescent="0.25">
      <c r="A19" s="117"/>
      <c r="B19" s="120"/>
      <c r="C19" s="273" t="s">
        <v>77</v>
      </c>
      <c r="D19" s="274" t="s">
        <v>78</v>
      </c>
      <c r="E19" s="275" t="s">
        <v>79</v>
      </c>
      <c r="F19" s="274">
        <v>1957691</v>
      </c>
      <c r="G19" s="177" t="s">
        <v>65</v>
      </c>
      <c r="H19" s="195" t="s">
        <v>354</v>
      </c>
      <c r="I19" s="196" t="s">
        <v>354</v>
      </c>
      <c r="J19" s="195" t="s">
        <v>354</v>
      </c>
      <c r="K19" s="196" t="s">
        <v>354</v>
      </c>
      <c r="L19" s="194" t="s">
        <v>354</v>
      </c>
      <c r="M19" s="276" t="s">
        <v>354</v>
      </c>
      <c r="N19" s="158"/>
    </row>
    <row r="20" spans="1:14" ht="15" customHeight="1" thickBot="1" x14ac:dyDescent="0.3">
      <c r="A20" s="118"/>
      <c r="B20" s="121"/>
      <c r="C20" s="277" t="s">
        <v>80</v>
      </c>
      <c r="D20" s="278" t="s">
        <v>81</v>
      </c>
      <c r="E20" s="279" t="s">
        <v>82</v>
      </c>
      <c r="F20" s="278" t="s">
        <v>83</v>
      </c>
      <c r="G20" s="185" t="s">
        <v>65</v>
      </c>
      <c r="H20" s="280">
        <v>159</v>
      </c>
      <c r="I20" s="281">
        <f>H20/240*100</f>
        <v>66.25</v>
      </c>
      <c r="J20" s="280">
        <v>160.5</v>
      </c>
      <c r="K20" s="281">
        <f>J20/240*100</f>
        <v>66.875</v>
      </c>
      <c r="L20" s="283">
        <f>+H20+J20</f>
        <v>319.5</v>
      </c>
      <c r="M20" s="284">
        <f>L20/480*100</f>
        <v>66.5625</v>
      </c>
      <c r="N20" s="159"/>
    </row>
    <row r="21" spans="1:14" ht="15" customHeight="1" x14ac:dyDescent="0.25">
      <c r="A21" s="123" t="s">
        <v>374</v>
      </c>
      <c r="B21" s="124" t="s">
        <v>100</v>
      </c>
      <c r="C21" s="69" t="s">
        <v>85</v>
      </c>
      <c r="D21" s="70" t="s">
        <v>86</v>
      </c>
      <c r="E21" s="71" t="s">
        <v>87</v>
      </c>
      <c r="F21" s="70" t="s">
        <v>88</v>
      </c>
      <c r="G21" s="184" t="s">
        <v>84</v>
      </c>
      <c r="H21" s="289">
        <v>172.5</v>
      </c>
      <c r="I21" s="270">
        <f>H21/260*100</f>
        <v>66.34615384615384</v>
      </c>
      <c r="J21" s="269">
        <v>172.5</v>
      </c>
      <c r="K21" s="270">
        <f>J21/260*100</f>
        <v>66.34615384615384</v>
      </c>
      <c r="L21" s="271">
        <f>+H21+J21</f>
        <v>345</v>
      </c>
      <c r="M21" s="272">
        <f>L21/520*100</f>
        <v>66.34615384615384</v>
      </c>
      <c r="N21" s="160" cm="1">
        <f t="array" ref="N21">SUM(LARGE(M21:M24,{1,2,3}))</f>
        <v>199.11698717948718</v>
      </c>
    </row>
    <row r="22" spans="1:14" ht="15" customHeight="1" x14ac:dyDescent="0.25">
      <c r="A22" s="117"/>
      <c r="B22" s="125"/>
      <c r="C22" s="273" t="s">
        <v>89</v>
      </c>
      <c r="D22" s="274" t="s">
        <v>90</v>
      </c>
      <c r="E22" s="275" t="s">
        <v>91</v>
      </c>
      <c r="F22" s="274" t="s">
        <v>92</v>
      </c>
      <c r="G22" s="177" t="s">
        <v>65</v>
      </c>
      <c r="H22" s="198">
        <v>154</v>
      </c>
      <c r="I22" s="196">
        <f>H22/240*100</f>
        <v>64.166666666666671</v>
      </c>
      <c r="J22" s="195">
        <v>149</v>
      </c>
      <c r="K22" s="196">
        <f>J22/240*100</f>
        <v>62.083333333333336</v>
      </c>
      <c r="L22" s="194">
        <f>+H22+J22</f>
        <v>303</v>
      </c>
      <c r="M22" s="276">
        <f>L22/480*100</f>
        <v>63.125</v>
      </c>
      <c r="N22" s="158"/>
    </row>
    <row r="23" spans="1:14" ht="15" customHeight="1" x14ac:dyDescent="0.25">
      <c r="A23" s="117"/>
      <c r="B23" s="125"/>
      <c r="C23" s="273" t="s">
        <v>93</v>
      </c>
      <c r="D23" s="274" t="s">
        <v>94</v>
      </c>
      <c r="E23" s="275" t="s">
        <v>95</v>
      </c>
      <c r="F23" s="274" t="s">
        <v>94</v>
      </c>
      <c r="G23" s="177" t="s">
        <v>65</v>
      </c>
      <c r="H23" s="198">
        <v>156.5</v>
      </c>
      <c r="I23" s="196">
        <f>H23/240*100</f>
        <v>65.208333333333329</v>
      </c>
      <c r="J23" s="195">
        <v>164</v>
      </c>
      <c r="K23" s="196">
        <f>J23/240*100</f>
        <v>68.333333333333329</v>
      </c>
      <c r="L23" s="194">
        <f>+H23+J23</f>
        <v>320.5</v>
      </c>
      <c r="M23" s="276">
        <f>L23/480*100</f>
        <v>66.770833333333329</v>
      </c>
      <c r="N23" s="158"/>
    </row>
    <row r="24" spans="1:14" ht="15" customHeight="1" thickBot="1" x14ac:dyDescent="0.3">
      <c r="A24" s="118"/>
      <c r="B24" s="125"/>
      <c r="C24" s="277" t="s">
        <v>96</v>
      </c>
      <c r="D24" s="278" t="s">
        <v>97</v>
      </c>
      <c r="E24" s="279" t="s">
        <v>98</v>
      </c>
      <c r="F24" s="278" t="s">
        <v>99</v>
      </c>
      <c r="G24" s="181" t="s">
        <v>66</v>
      </c>
      <c r="H24" s="282">
        <v>164.5</v>
      </c>
      <c r="I24" s="281">
        <f>H24/250*100</f>
        <v>65.8</v>
      </c>
      <c r="J24" s="282">
        <v>165.5</v>
      </c>
      <c r="K24" s="281">
        <f>J24/250*100</f>
        <v>66.2</v>
      </c>
      <c r="L24" s="283">
        <f t="shared" si="1"/>
        <v>330</v>
      </c>
      <c r="M24" s="284">
        <f>L24/500*100</f>
        <v>66</v>
      </c>
      <c r="N24" s="159"/>
    </row>
    <row r="25" spans="1:14" ht="15" customHeight="1" x14ac:dyDescent="0.25">
      <c r="A25" s="123" t="s">
        <v>355</v>
      </c>
      <c r="B25" s="122" t="s">
        <v>113</v>
      </c>
      <c r="C25" s="69" t="s">
        <v>101</v>
      </c>
      <c r="D25" s="70" t="s">
        <v>102</v>
      </c>
      <c r="E25" s="71" t="s">
        <v>103</v>
      </c>
      <c r="F25" s="70" t="s">
        <v>104</v>
      </c>
      <c r="G25" s="184" t="s">
        <v>65</v>
      </c>
      <c r="H25" s="289">
        <v>157</v>
      </c>
      <c r="I25" s="288">
        <f>H25/240*100</f>
        <v>65.416666666666671</v>
      </c>
      <c r="J25" s="289">
        <v>167</v>
      </c>
      <c r="K25" s="288">
        <f>J25/240*100</f>
        <v>69.583333333333329</v>
      </c>
      <c r="L25" s="271">
        <v>324</v>
      </c>
      <c r="M25" s="272">
        <f>L25/480*100</f>
        <v>67.5</v>
      </c>
      <c r="N25" s="160" cm="1">
        <f t="array" ref="N25">SUM(LARGE(M25:M28,{1,2,3}))</f>
        <v>204.7</v>
      </c>
    </row>
    <row r="26" spans="1:14" ht="15" customHeight="1" x14ac:dyDescent="0.25">
      <c r="A26" s="117"/>
      <c r="B26" s="120"/>
      <c r="C26" s="273" t="s">
        <v>105</v>
      </c>
      <c r="D26" s="274" t="s">
        <v>106</v>
      </c>
      <c r="E26" s="275" t="s">
        <v>107</v>
      </c>
      <c r="F26" s="274" t="s">
        <v>108</v>
      </c>
      <c r="G26" s="177" t="s">
        <v>66</v>
      </c>
      <c r="H26" s="198">
        <v>166</v>
      </c>
      <c r="I26" s="197">
        <f>H26/250*100</f>
        <v>66.400000000000006</v>
      </c>
      <c r="J26" s="198">
        <v>164</v>
      </c>
      <c r="K26" s="196">
        <f>J26/250*100</f>
        <v>65.600000000000009</v>
      </c>
      <c r="L26" s="194">
        <f t="shared" si="1"/>
        <v>330</v>
      </c>
      <c r="M26" s="276">
        <f>L26/500*100</f>
        <v>66</v>
      </c>
      <c r="N26" s="158"/>
    </row>
    <row r="27" spans="1:14" ht="15" customHeight="1" x14ac:dyDescent="0.25">
      <c r="A27" s="117"/>
      <c r="B27" s="120"/>
      <c r="C27" s="273" t="s">
        <v>109</v>
      </c>
      <c r="D27" s="274" t="s">
        <v>110</v>
      </c>
      <c r="E27" s="275" t="s">
        <v>111</v>
      </c>
      <c r="F27" s="274" t="s">
        <v>112</v>
      </c>
      <c r="G27" s="177" t="s">
        <v>66</v>
      </c>
      <c r="H27" s="198">
        <v>178.5</v>
      </c>
      <c r="I27" s="197">
        <f>H27/250*100</f>
        <v>71.399999999999991</v>
      </c>
      <c r="J27" s="198">
        <v>177.5</v>
      </c>
      <c r="K27" s="196">
        <f>J27/250*100</f>
        <v>71</v>
      </c>
      <c r="L27" s="194">
        <f>+H27+J27</f>
        <v>356</v>
      </c>
      <c r="M27" s="276">
        <f>L27/500*100</f>
        <v>71.2</v>
      </c>
      <c r="N27" s="158"/>
    </row>
    <row r="28" spans="1:14" ht="15" customHeight="1" thickBot="1" x14ac:dyDescent="0.3">
      <c r="A28" s="118"/>
      <c r="B28" s="121"/>
      <c r="C28" s="79"/>
      <c r="D28" s="80"/>
      <c r="E28" s="81"/>
      <c r="F28" s="82"/>
      <c r="G28" s="186"/>
      <c r="H28" s="282"/>
      <c r="I28" s="290"/>
      <c r="J28" s="282"/>
      <c r="K28" s="290"/>
      <c r="L28" s="283">
        <f t="shared" si="1"/>
        <v>0</v>
      </c>
      <c r="M28" s="284"/>
      <c r="N28" s="159"/>
    </row>
    <row r="29" spans="1:14" ht="15" customHeight="1" x14ac:dyDescent="0.25">
      <c r="A29" s="126" t="s">
        <v>372</v>
      </c>
      <c r="B29" s="122" t="s">
        <v>126</v>
      </c>
      <c r="C29" s="69" t="s">
        <v>114</v>
      </c>
      <c r="D29" s="70" t="s">
        <v>115</v>
      </c>
      <c r="E29" s="71" t="s">
        <v>116</v>
      </c>
      <c r="F29" s="70" t="s">
        <v>117</v>
      </c>
      <c r="G29" s="184" t="s">
        <v>65</v>
      </c>
      <c r="H29" s="289">
        <v>153</v>
      </c>
      <c r="I29" s="288">
        <f>H29/240*100</f>
        <v>63.749999999999993</v>
      </c>
      <c r="J29" s="289">
        <v>157</v>
      </c>
      <c r="K29" s="288">
        <f>J29/240*100</f>
        <v>65.416666666666671</v>
      </c>
      <c r="L29" s="271">
        <f>+H29+J29</f>
        <v>310</v>
      </c>
      <c r="M29" s="272">
        <f>L29/480*100</f>
        <v>64.583333333333343</v>
      </c>
      <c r="N29" s="160" cm="1">
        <f t="array" ref="N29">SUM(LARGE(M29:M32,{1,2,3}))</f>
        <v>199.42916666666667</v>
      </c>
    </row>
    <row r="30" spans="1:14" ht="15" customHeight="1" x14ac:dyDescent="0.25">
      <c r="A30" s="127"/>
      <c r="B30" s="120"/>
      <c r="C30" s="273" t="s">
        <v>118</v>
      </c>
      <c r="D30" s="274" t="s">
        <v>119</v>
      </c>
      <c r="E30" s="275" t="s">
        <v>120</v>
      </c>
      <c r="F30" s="274" t="s">
        <v>121</v>
      </c>
      <c r="G30" s="177" t="s">
        <v>65</v>
      </c>
      <c r="H30" s="198">
        <v>162.5</v>
      </c>
      <c r="I30" s="196">
        <f>H30/240*100</f>
        <v>67.708333333333343</v>
      </c>
      <c r="J30" s="195">
        <v>167</v>
      </c>
      <c r="K30" s="196">
        <f>J30/240*100</f>
        <v>69.583333333333329</v>
      </c>
      <c r="L30" s="194">
        <f>+H30+J30</f>
        <v>329.5</v>
      </c>
      <c r="M30" s="276">
        <f>L30/480*100</f>
        <v>68.645833333333329</v>
      </c>
      <c r="N30" s="158"/>
    </row>
    <row r="31" spans="1:14" ht="15" customHeight="1" x14ac:dyDescent="0.25">
      <c r="A31" s="127"/>
      <c r="B31" s="120"/>
      <c r="C31" s="273" t="s">
        <v>122</v>
      </c>
      <c r="D31" s="274" t="s">
        <v>123</v>
      </c>
      <c r="E31" s="275" t="s">
        <v>124</v>
      </c>
      <c r="F31" s="274" t="s">
        <v>125</v>
      </c>
      <c r="G31" s="177" t="s">
        <v>66</v>
      </c>
      <c r="H31" s="198">
        <v>169</v>
      </c>
      <c r="I31" s="197">
        <f>H31/250*100</f>
        <v>67.600000000000009</v>
      </c>
      <c r="J31" s="198">
        <v>162</v>
      </c>
      <c r="K31" s="196">
        <f>J31/250*100</f>
        <v>64.8</v>
      </c>
      <c r="L31" s="194">
        <f t="shared" si="1"/>
        <v>331</v>
      </c>
      <c r="M31" s="276">
        <f>L31/500*100</f>
        <v>66.2</v>
      </c>
      <c r="N31" s="158"/>
    </row>
    <row r="32" spans="1:14" ht="15" customHeight="1" thickBot="1" x14ac:dyDescent="0.3">
      <c r="A32" s="127"/>
      <c r="B32" s="121"/>
      <c r="C32" s="83"/>
      <c r="D32" s="84"/>
      <c r="E32" s="84"/>
      <c r="F32" s="84"/>
      <c r="G32" s="187"/>
      <c r="H32" s="282"/>
      <c r="I32" s="290"/>
      <c r="J32" s="282"/>
      <c r="K32" s="290"/>
      <c r="L32" s="283">
        <f t="shared" si="1"/>
        <v>0</v>
      </c>
      <c r="M32" s="284"/>
      <c r="N32" s="159"/>
    </row>
    <row r="33" spans="1:14" ht="15" customHeight="1" x14ac:dyDescent="0.25">
      <c r="A33" s="126" t="s">
        <v>356</v>
      </c>
      <c r="B33" s="122" t="s">
        <v>143</v>
      </c>
      <c r="C33" s="69" t="s">
        <v>127</v>
      </c>
      <c r="D33" s="70" t="s">
        <v>128</v>
      </c>
      <c r="E33" s="71" t="s">
        <v>129</v>
      </c>
      <c r="F33" s="70" t="s">
        <v>130</v>
      </c>
      <c r="G33" s="184" t="s">
        <v>84</v>
      </c>
      <c r="H33" s="289">
        <v>173</v>
      </c>
      <c r="I33" s="270">
        <f>H33/260*100</f>
        <v>66.538461538461533</v>
      </c>
      <c r="J33" s="269">
        <v>174.5</v>
      </c>
      <c r="K33" s="270">
        <f>J33/260*100</f>
        <v>67.115384615384613</v>
      </c>
      <c r="L33" s="271">
        <f>+H33+J33</f>
        <v>347.5</v>
      </c>
      <c r="M33" s="272">
        <f>L33/520*100</f>
        <v>66.826923076923066</v>
      </c>
      <c r="N33" s="160" cm="1">
        <f t="array" ref="N33">SUM(LARGE(M33:M36,{1,2,3}))</f>
        <v>202.94999999999996</v>
      </c>
    </row>
    <row r="34" spans="1:14" ht="15" customHeight="1" x14ac:dyDescent="0.25">
      <c r="A34" s="127"/>
      <c r="B34" s="120"/>
      <c r="C34" s="273" t="s">
        <v>131</v>
      </c>
      <c r="D34" s="274" t="s">
        <v>132</v>
      </c>
      <c r="E34" s="275" t="s">
        <v>133</v>
      </c>
      <c r="F34" s="274" t="s">
        <v>134</v>
      </c>
      <c r="G34" s="177" t="s">
        <v>84</v>
      </c>
      <c r="H34" s="198">
        <v>170.5</v>
      </c>
      <c r="I34" s="196">
        <f>H34/260*100</f>
        <v>65.57692307692308</v>
      </c>
      <c r="J34" s="195">
        <v>177.5</v>
      </c>
      <c r="K34" s="196">
        <f>J34/260*100</f>
        <v>68.269230769230774</v>
      </c>
      <c r="L34" s="194">
        <f>+H34+J34</f>
        <v>348</v>
      </c>
      <c r="M34" s="276">
        <f>L34/520*100</f>
        <v>66.92307692307692</v>
      </c>
      <c r="N34" s="158"/>
    </row>
    <row r="35" spans="1:14" ht="15" customHeight="1" x14ac:dyDescent="0.25">
      <c r="A35" s="127"/>
      <c r="B35" s="120"/>
      <c r="C35" s="273" t="s">
        <v>135</v>
      </c>
      <c r="D35" s="274" t="s">
        <v>136</v>
      </c>
      <c r="E35" s="275" t="s">
        <v>137</v>
      </c>
      <c r="F35" s="274" t="s">
        <v>138</v>
      </c>
      <c r="G35" s="177" t="s">
        <v>66</v>
      </c>
      <c r="H35" s="198">
        <v>166</v>
      </c>
      <c r="I35" s="197">
        <f>H35/250*100</f>
        <v>66.400000000000006</v>
      </c>
      <c r="J35" s="198">
        <v>167.5</v>
      </c>
      <c r="K35" s="196">
        <f>J35/250*100</f>
        <v>67</v>
      </c>
      <c r="L35" s="194">
        <f t="shared" si="1"/>
        <v>333.5</v>
      </c>
      <c r="M35" s="276">
        <f>L35/500*100</f>
        <v>66.7</v>
      </c>
      <c r="N35" s="158"/>
    </row>
    <row r="36" spans="1:14" ht="15" customHeight="1" thickBot="1" x14ac:dyDescent="0.3">
      <c r="A36" s="127"/>
      <c r="B36" s="121"/>
      <c r="C36" s="277" t="s">
        <v>139</v>
      </c>
      <c r="D36" s="278" t="s">
        <v>140</v>
      </c>
      <c r="E36" s="279" t="s">
        <v>141</v>
      </c>
      <c r="F36" s="278" t="s">
        <v>142</v>
      </c>
      <c r="G36" s="185" t="s">
        <v>66</v>
      </c>
      <c r="H36" s="282">
        <v>174</v>
      </c>
      <c r="I36" s="281">
        <f>H36/250*100</f>
        <v>69.599999999999994</v>
      </c>
      <c r="J36" s="282">
        <v>172</v>
      </c>
      <c r="K36" s="281">
        <f>J36/250*100</f>
        <v>68.8</v>
      </c>
      <c r="L36" s="283">
        <f t="shared" si="1"/>
        <v>346</v>
      </c>
      <c r="M36" s="284">
        <f>L36/500*100</f>
        <v>69.199999999999989</v>
      </c>
      <c r="N36" s="159"/>
    </row>
    <row r="37" spans="1:14" ht="15" customHeight="1" x14ac:dyDescent="0.25">
      <c r="A37" s="126" t="s">
        <v>378</v>
      </c>
      <c r="B37" s="122" t="s">
        <v>160</v>
      </c>
      <c r="C37" s="69" t="s">
        <v>144</v>
      </c>
      <c r="D37" s="70" t="s">
        <v>145</v>
      </c>
      <c r="E37" s="71" t="s">
        <v>146</v>
      </c>
      <c r="F37" s="70" t="s">
        <v>147</v>
      </c>
      <c r="G37" s="184" t="s">
        <v>65</v>
      </c>
      <c r="H37" s="289">
        <v>154</v>
      </c>
      <c r="I37" s="288">
        <f>H37/240*100</f>
        <v>64.166666666666671</v>
      </c>
      <c r="J37" s="289">
        <v>154</v>
      </c>
      <c r="K37" s="288">
        <f>J37/240*100</f>
        <v>64.166666666666671</v>
      </c>
      <c r="L37" s="271">
        <f>H37+J37</f>
        <v>308</v>
      </c>
      <c r="M37" s="272">
        <f>L37/480*100</f>
        <v>64.166666666666671</v>
      </c>
      <c r="N37" s="160" cm="1">
        <f t="array" ref="N37">SUM(LARGE(M37:M40,{1,2,3}))</f>
        <v>199.37916666666666</v>
      </c>
    </row>
    <row r="38" spans="1:14" ht="15" customHeight="1" x14ac:dyDescent="0.25">
      <c r="A38" s="127"/>
      <c r="B38" s="120"/>
      <c r="C38" s="273" t="s">
        <v>148</v>
      </c>
      <c r="D38" s="274" t="s">
        <v>149</v>
      </c>
      <c r="E38" s="275" t="s">
        <v>150</v>
      </c>
      <c r="F38" s="274" t="s">
        <v>151</v>
      </c>
      <c r="G38" s="177" t="s">
        <v>65</v>
      </c>
      <c r="H38" s="198">
        <v>156.5</v>
      </c>
      <c r="I38" s="196">
        <f>H38/240*100</f>
        <v>65.208333333333329</v>
      </c>
      <c r="J38" s="195">
        <v>165.5</v>
      </c>
      <c r="K38" s="196">
        <f>J38/240*100</f>
        <v>68.958333333333329</v>
      </c>
      <c r="L38" s="194">
        <f>+H38+J38</f>
        <v>322</v>
      </c>
      <c r="M38" s="276">
        <f>L38/480*100</f>
        <v>67.083333333333329</v>
      </c>
      <c r="N38" s="158"/>
    </row>
    <row r="39" spans="1:14" ht="15" customHeight="1" x14ac:dyDescent="0.25">
      <c r="A39" s="127"/>
      <c r="B39" s="120"/>
      <c r="C39" s="273" t="s">
        <v>152</v>
      </c>
      <c r="D39" s="274" t="s">
        <v>153</v>
      </c>
      <c r="E39" s="275" t="s">
        <v>154</v>
      </c>
      <c r="F39" s="274" t="s">
        <v>155</v>
      </c>
      <c r="G39" s="177" t="s">
        <v>65</v>
      </c>
      <c r="H39" s="198">
        <v>161.5</v>
      </c>
      <c r="I39" s="196">
        <f>H39/240*100</f>
        <v>67.291666666666671</v>
      </c>
      <c r="J39" s="195">
        <v>162</v>
      </c>
      <c r="K39" s="196">
        <f>J39/240*100</f>
        <v>67.5</v>
      </c>
      <c r="L39" s="194">
        <f>+H39+J39</f>
        <v>323.5</v>
      </c>
      <c r="M39" s="276">
        <f>L39/480*100</f>
        <v>67.395833333333329</v>
      </c>
      <c r="N39" s="158"/>
    </row>
    <row r="40" spans="1:14" ht="15" customHeight="1" thickBot="1" x14ac:dyDescent="0.3">
      <c r="A40" s="127"/>
      <c r="B40" s="121"/>
      <c r="C40" s="277" t="s">
        <v>156</v>
      </c>
      <c r="D40" s="278" t="s">
        <v>157</v>
      </c>
      <c r="E40" s="279" t="s">
        <v>158</v>
      </c>
      <c r="F40" s="278" t="s">
        <v>159</v>
      </c>
      <c r="G40" s="185" t="s">
        <v>66</v>
      </c>
      <c r="H40" s="282">
        <v>167</v>
      </c>
      <c r="I40" s="281">
        <f>H40/250*100</f>
        <v>66.8</v>
      </c>
      <c r="J40" s="280">
        <v>157.5</v>
      </c>
      <c r="K40" s="281">
        <f>J40/250*100</f>
        <v>63</v>
      </c>
      <c r="L40" s="283">
        <f>+H40+J40</f>
        <v>324.5</v>
      </c>
      <c r="M40" s="284">
        <f>L40/500*100</f>
        <v>64.900000000000006</v>
      </c>
      <c r="N40" s="159"/>
    </row>
    <row r="41" spans="1:14" ht="15" customHeight="1" x14ac:dyDescent="0.25">
      <c r="A41" s="126" t="s">
        <v>373</v>
      </c>
      <c r="B41" s="122" t="s">
        <v>173</v>
      </c>
      <c r="C41" s="69" t="s">
        <v>161</v>
      </c>
      <c r="D41" s="70" t="s">
        <v>162</v>
      </c>
      <c r="E41" s="71" t="s">
        <v>154</v>
      </c>
      <c r="F41" s="70" t="s">
        <v>155</v>
      </c>
      <c r="G41" s="184" t="s">
        <v>65</v>
      </c>
      <c r="H41" s="289">
        <v>161</v>
      </c>
      <c r="I41" s="270">
        <f>H41/240*100</f>
        <v>67.083333333333329</v>
      </c>
      <c r="J41" s="269">
        <v>158.5</v>
      </c>
      <c r="K41" s="270">
        <f>J41/240*100</f>
        <v>66.041666666666671</v>
      </c>
      <c r="L41" s="271">
        <f>H41+J41</f>
        <v>319.5</v>
      </c>
      <c r="M41" s="272">
        <f>L41/480*100</f>
        <v>66.5625</v>
      </c>
      <c r="N41" s="160" cm="1">
        <f t="array" ref="N41">SUM(LARGE(M41:M44,{1,2,3}))</f>
        <v>194.96250000000001</v>
      </c>
    </row>
    <row r="42" spans="1:14" ht="15" customHeight="1" x14ac:dyDescent="0.25">
      <c r="A42" s="127"/>
      <c r="B42" s="120"/>
      <c r="C42" s="273" t="s">
        <v>163</v>
      </c>
      <c r="D42" s="274" t="s">
        <v>164</v>
      </c>
      <c r="E42" s="275" t="s">
        <v>150</v>
      </c>
      <c r="F42" s="274" t="s">
        <v>151</v>
      </c>
      <c r="G42" s="177" t="s">
        <v>66</v>
      </c>
      <c r="H42" s="198">
        <v>160</v>
      </c>
      <c r="I42" s="196">
        <f>H42/250*100</f>
        <v>64</v>
      </c>
      <c r="J42" s="195">
        <v>162</v>
      </c>
      <c r="K42" s="196">
        <f>J42/250*100</f>
        <v>64.8</v>
      </c>
      <c r="L42" s="194">
        <f>+H42+J42</f>
        <v>322</v>
      </c>
      <c r="M42" s="276">
        <f>L42/500*100</f>
        <v>64.400000000000006</v>
      </c>
      <c r="N42" s="158"/>
    </row>
    <row r="43" spans="1:14" ht="15" customHeight="1" x14ac:dyDescent="0.25">
      <c r="A43" s="127"/>
      <c r="B43" s="120"/>
      <c r="C43" s="273" t="s">
        <v>165</v>
      </c>
      <c r="D43" s="274" t="s">
        <v>166</v>
      </c>
      <c r="E43" s="275" t="s">
        <v>167</v>
      </c>
      <c r="F43" s="274" t="s">
        <v>168</v>
      </c>
      <c r="G43" s="177" t="s">
        <v>66</v>
      </c>
      <c r="H43" s="198">
        <v>159</v>
      </c>
      <c r="I43" s="196">
        <f>H43/250*100</f>
        <v>63.6</v>
      </c>
      <c r="J43" s="195">
        <v>160.5</v>
      </c>
      <c r="K43" s="196">
        <f>J43/250*100</f>
        <v>64.2</v>
      </c>
      <c r="L43" s="194">
        <f>+H43+J43</f>
        <v>319.5</v>
      </c>
      <c r="M43" s="276">
        <f>L43/500*100</f>
        <v>63.9</v>
      </c>
      <c r="N43" s="158"/>
    </row>
    <row r="44" spans="1:14" ht="15" customHeight="1" thickBot="1" x14ac:dyDescent="0.3">
      <c r="A44" s="127"/>
      <c r="B44" s="121"/>
      <c r="C44" s="277" t="s">
        <v>169</v>
      </c>
      <c r="D44" s="278" t="s">
        <v>170</v>
      </c>
      <c r="E44" s="279" t="s">
        <v>171</v>
      </c>
      <c r="F44" s="278" t="s">
        <v>172</v>
      </c>
      <c r="G44" s="185" t="s">
        <v>66</v>
      </c>
      <c r="H44" s="282">
        <v>158</v>
      </c>
      <c r="I44" s="281">
        <f>H44/250*100</f>
        <v>63.2</v>
      </c>
      <c r="J44" s="280">
        <v>162</v>
      </c>
      <c r="K44" s="281">
        <f>J44/250*100</f>
        <v>64.8</v>
      </c>
      <c r="L44" s="283">
        <f>+H44+J44</f>
        <v>320</v>
      </c>
      <c r="M44" s="284">
        <f>L44/500*100</f>
        <v>64</v>
      </c>
      <c r="N44" s="159"/>
    </row>
    <row r="45" spans="1:14" ht="15" customHeight="1" x14ac:dyDescent="0.25">
      <c r="A45" s="131" t="s">
        <v>379</v>
      </c>
      <c r="B45" s="134" t="s">
        <v>189</v>
      </c>
      <c r="C45" s="69" t="s">
        <v>174</v>
      </c>
      <c r="D45" s="70" t="s">
        <v>175</v>
      </c>
      <c r="E45" s="71" t="s">
        <v>176</v>
      </c>
      <c r="F45" s="70" t="s">
        <v>177</v>
      </c>
      <c r="G45" s="188" t="s">
        <v>84</v>
      </c>
      <c r="H45" s="289">
        <v>170</v>
      </c>
      <c r="I45" s="270">
        <f>H45/260*100</f>
        <v>65.384615384615387</v>
      </c>
      <c r="J45" s="269">
        <v>173.5</v>
      </c>
      <c r="K45" s="270">
        <f>J45/260*100</f>
        <v>66.730769230769226</v>
      </c>
      <c r="L45" s="271">
        <f>+H45+J45</f>
        <v>343.5</v>
      </c>
      <c r="M45" s="272">
        <f>L45/520*100</f>
        <v>66.057692307692307</v>
      </c>
      <c r="N45" s="154" cm="1">
        <f t="array" ref="N45">SUM(LARGE(M45:M48,{1,2,3}))</f>
        <v>203.8346153846154</v>
      </c>
    </row>
    <row r="46" spans="1:14" ht="15" customHeight="1" x14ac:dyDescent="0.25">
      <c r="A46" s="132"/>
      <c r="B46" s="135"/>
      <c r="C46" s="273" t="s">
        <v>178</v>
      </c>
      <c r="D46" s="274" t="s">
        <v>179</v>
      </c>
      <c r="E46" s="275" t="s">
        <v>180</v>
      </c>
      <c r="F46" s="274" t="s">
        <v>181</v>
      </c>
      <c r="G46" s="294" t="s">
        <v>84</v>
      </c>
      <c r="H46" s="198">
        <v>178.5</v>
      </c>
      <c r="I46" s="196">
        <f>H46/260*100</f>
        <v>68.65384615384616</v>
      </c>
      <c r="J46" s="195">
        <v>175.5</v>
      </c>
      <c r="K46" s="196">
        <f>J46/260*100</f>
        <v>67.5</v>
      </c>
      <c r="L46" s="194">
        <f>+H46+J46</f>
        <v>354</v>
      </c>
      <c r="M46" s="276">
        <f>L46/520*100</f>
        <v>68.07692307692308</v>
      </c>
      <c r="N46" s="155"/>
    </row>
    <row r="47" spans="1:14" ht="15" customHeight="1" x14ac:dyDescent="0.25">
      <c r="A47" s="132"/>
      <c r="B47" s="135"/>
      <c r="C47" s="273" t="s">
        <v>182</v>
      </c>
      <c r="D47" s="274" t="s">
        <v>183</v>
      </c>
      <c r="E47" s="275" t="s">
        <v>184</v>
      </c>
      <c r="F47" s="274" t="s">
        <v>183</v>
      </c>
      <c r="G47" s="294" t="s">
        <v>65</v>
      </c>
      <c r="H47" s="198">
        <v>158</v>
      </c>
      <c r="I47" s="196">
        <f>H47/240*100</f>
        <v>65.833333333333329</v>
      </c>
      <c r="J47" s="195">
        <v>156</v>
      </c>
      <c r="K47" s="196">
        <f>J47/240*100</f>
        <v>65</v>
      </c>
      <c r="L47" s="194">
        <f>H47+J47</f>
        <v>314</v>
      </c>
      <c r="M47" s="276">
        <f>L47/480*100</f>
        <v>65.416666666666671</v>
      </c>
      <c r="N47" s="155"/>
    </row>
    <row r="48" spans="1:14" ht="15" customHeight="1" thickBot="1" x14ac:dyDescent="0.3">
      <c r="A48" s="133"/>
      <c r="B48" s="136"/>
      <c r="C48" s="277" t="s">
        <v>185</v>
      </c>
      <c r="D48" s="278" t="s">
        <v>186</v>
      </c>
      <c r="E48" s="279" t="s">
        <v>187</v>
      </c>
      <c r="F48" s="278" t="s">
        <v>188</v>
      </c>
      <c r="G48" s="295" t="s">
        <v>66</v>
      </c>
      <c r="H48" s="282">
        <v>173.5</v>
      </c>
      <c r="I48" s="281">
        <f>H48/250*100</f>
        <v>69.399999999999991</v>
      </c>
      <c r="J48" s="282">
        <v>175</v>
      </c>
      <c r="K48" s="281">
        <f>J48/250*100</f>
        <v>70</v>
      </c>
      <c r="L48" s="283">
        <f t="shared" ref="L45:L52" si="2">+H48+J48</f>
        <v>348.5</v>
      </c>
      <c r="M48" s="284">
        <f>L48/500*100</f>
        <v>69.699999999999989</v>
      </c>
      <c r="N48" s="156"/>
    </row>
    <row r="49" spans="1:14" ht="15" customHeight="1" x14ac:dyDescent="0.25">
      <c r="A49" s="137" t="s">
        <v>376</v>
      </c>
      <c r="B49" s="140" t="s">
        <v>205</v>
      </c>
      <c r="C49" s="69" t="s">
        <v>190</v>
      </c>
      <c r="D49" s="70" t="s">
        <v>191</v>
      </c>
      <c r="E49" s="71" t="s">
        <v>192</v>
      </c>
      <c r="F49" s="70" t="s">
        <v>193</v>
      </c>
      <c r="G49" s="189" t="s">
        <v>84</v>
      </c>
      <c r="H49" s="289">
        <v>177</v>
      </c>
      <c r="I49" s="270">
        <f>H49/260*100</f>
        <v>68.07692307692308</v>
      </c>
      <c r="J49" s="269">
        <v>173.5</v>
      </c>
      <c r="K49" s="270">
        <f>J49/260*100</f>
        <v>66.730769230769226</v>
      </c>
      <c r="L49" s="271">
        <f>+H49+J49</f>
        <v>350.5</v>
      </c>
      <c r="M49" s="272">
        <f>L49/520*100</f>
        <v>67.40384615384616</v>
      </c>
      <c r="N49" s="190" cm="1">
        <f t="array" ref="N49">SUM(LARGE(M49:M52,{1,2,3}))</f>
        <v>200.52884615384616</v>
      </c>
    </row>
    <row r="50" spans="1:14" ht="15" customHeight="1" x14ac:dyDescent="0.25">
      <c r="A50" s="138"/>
      <c r="B50" s="141"/>
      <c r="C50" s="273" t="s">
        <v>194</v>
      </c>
      <c r="D50" s="274" t="s">
        <v>195</v>
      </c>
      <c r="E50" s="275" t="s">
        <v>196</v>
      </c>
      <c r="F50" s="274" t="s">
        <v>197</v>
      </c>
      <c r="G50" s="291" t="s">
        <v>65</v>
      </c>
      <c r="H50" s="198">
        <v>162.5</v>
      </c>
      <c r="I50" s="196">
        <f>H50/240*100</f>
        <v>67.708333333333343</v>
      </c>
      <c r="J50" s="195">
        <v>163</v>
      </c>
      <c r="K50" s="196">
        <f>J50/240*100</f>
        <v>67.916666666666671</v>
      </c>
      <c r="L50" s="194">
        <v>325.5</v>
      </c>
      <c r="M50" s="276">
        <f>L50/480*100</f>
        <v>67.8125</v>
      </c>
      <c r="N50" s="191"/>
    </row>
    <row r="51" spans="1:14" ht="15" customHeight="1" x14ac:dyDescent="0.25">
      <c r="A51" s="138"/>
      <c r="B51" s="141"/>
      <c r="C51" s="273" t="s">
        <v>198</v>
      </c>
      <c r="D51" s="292">
        <v>1034565</v>
      </c>
      <c r="E51" s="275" t="s">
        <v>199</v>
      </c>
      <c r="F51" s="274" t="s">
        <v>200</v>
      </c>
      <c r="G51" s="291" t="s">
        <v>65</v>
      </c>
      <c r="H51" s="198">
        <v>153.5</v>
      </c>
      <c r="I51" s="196">
        <f>H51/240*100</f>
        <v>63.958333333333329</v>
      </c>
      <c r="J51" s="195">
        <v>160</v>
      </c>
      <c r="K51" s="196">
        <f>J51/240*100</f>
        <v>66.666666666666657</v>
      </c>
      <c r="L51" s="194">
        <f>H51+J51</f>
        <v>313.5</v>
      </c>
      <c r="M51" s="276">
        <f>L51/480*100</f>
        <v>65.3125</v>
      </c>
      <c r="N51" s="191"/>
    </row>
    <row r="52" spans="1:14" ht="15" customHeight="1" thickBot="1" x14ac:dyDescent="0.3">
      <c r="A52" s="139"/>
      <c r="B52" s="142"/>
      <c r="C52" s="277" t="s">
        <v>201</v>
      </c>
      <c r="D52" s="278" t="s">
        <v>202</v>
      </c>
      <c r="E52" s="279" t="s">
        <v>203</v>
      </c>
      <c r="F52" s="278" t="s">
        <v>204</v>
      </c>
      <c r="G52" s="293" t="s">
        <v>66</v>
      </c>
      <c r="H52" s="282">
        <v>156.5</v>
      </c>
      <c r="I52" s="281">
        <f>H52/250*100</f>
        <v>62.6</v>
      </c>
      <c r="J52" s="282">
        <v>160</v>
      </c>
      <c r="K52" s="281">
        <f>J52/250*100</f>
        <v>64</v>
      </c>
      <c r="L52" s="283">
        <f t="shared" si="2"/>
        <v>316.5</v>
      </c>
      <c r="M52" s="284">
        <f>L52/500*100</f>
        <v>63.3</v>
      </c>
      <c r="N52" s="192"/>
    </row>
    <row r="53" spans="1:14" ht="15" customHeight="1" x14ac:dyDescent="0.2">
      <c r="J53" s="58"/>
    </row>
    <row r="54" spans="1:14" ht="15" customHeight="1" x14ac:dyDescent="0.2">
      <c r="J54" s="58"/>
    </row>
    <row r="55" spans="1:14" ht="15" customHeight="1" x14ac:dyDescent="0.2">
      <c r="J55" s="58"/>
    </row>
    <row r="56" spans="1:14" ht="15" customHeight="1" x14ac:dyDescent="0.2">
      <c r="J56" s="58"/>
    </row>
  </sheetData>
  <protectedRanges>
    <protectedRange sqref="A13:K52" name="Range1"/>
    <protectedRange sqref="M13:M52" name="Range2"/>
    <protectedRange sqref="E4:E9" name="Range3"/>
    <protectedRange sqref="B2:E2" name="Range4"/>
  </protectedRanges>
  <mergeCells count="36">
    <mergeCell ref="N49:N52"/>
    <mergeCell ref="A25:A28"/>
    <mergeCell ref="B25:B28"/>
    <mergeCell ref="B29:B32"/>
    <mergeCell ref="B33:B36"/>
    <mergeCell ref="A45:A48"/>
    <mergeCell ref="B45:B48"/>
    <mergeCell ref="A49:A52"/>
    <mergeCell ref="B49:B52"/>
    <mergeCell ref="N45:N48"/>
    <mergeCell ref="B13:B16"/>
    <mergeCell ref="A17:A20"/>
    <mergeCell ref="B17:B20"/>
    <mergeCell ref="B41:B44"/>
    <mergeCell ref="B37:B40"/>
    <mergeCell ref="A21:A24"/>
    <mergeCell ref="B21:B24"/>
    <mergeCell ref="A29:A32"/>
    <mergeCell ref="A33:A36"/>
    <mergeCell ref="A37:A40"/>
    <mergeCell ref="A41:A44"/>
    <mergeCell ref="A13:A16"/>
    <mergeCell ref="B6:B7"/>
    <mergeCell ref="B4:B5"/>
    <mergeCell ref="C8:C9"/>
    <mergeCell ref="C6:C7"/>
    <mergeCell ref="C4:C5"/>
    <mergeCell ref="B8:B9"/>
    <mergeCell ref="N13:N16"/>
    <mergeCell ref="N17:N20"/>
    <mergeCell ref="N41:N44"/>
    <mergeCell ref="N21:N24"/>
    <mergeCell ref="N37:N40"/>
    <mergeCell ref="N25:N28"/>
    <mergeCell ref="N29:N32"/>
    <mergeCell ref="N33:N36"/>
  </mergeCells>
  <phoneticPr fontId="22" type="noConversion"/>
  <pageMargins left="0.7" right="0.7" top="0.75" bottom="0.75" header="0.3" footer="0.3"/>
  <pageSetup paperSize="9" scale="91" orientation="landscape" r:id="rId1"/>
  <headerFooter>
    <oddFooter>&amp;C&amp;"Helvetica Neue,Regular"&amp;12&amp;K000000&amp;P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S29"/>
  <sheetViews>
    <sheetView showGridLines="0" tabSelected="1" topLeftCell="A5" zoomScale="80" zoomScaleNormal="80" workbookViewId="0">
      <selection activeCell="B13" sqref="B13"/>
    </sheetView>
  </sheetViews>
  <sheetFormatPr defaultColWidth="8.85546875" defaultRowHeight="15" customHeight="1" x14ac:dyDescent="0.2"/>
  <cols>
    <col min="1" max="1" width="8.85546875" style="3" customWidth="1"/>
    <col min="2" max="2" width="28.140625" style="3" customWidth="1"/>
    <col min="3" max="3" width="14.42578125" style="3" customWidth="1"/>
    <col min="4" max="4" width="27.7109375" style="3" customWidth="1"/>
    <col min="5" max="5" width="14.42578125" style="3" customWidth="1"/>
    <col min="6" max="11" width="12.7109375" style="3" customWidth="1"/>
    <col min="12" max="12" width="14.85546875" style="3" customWidth="1"/>
    <col min="13" max="14" width="8.85546875" style="3" customWidth="1"/>
    <col min="15" max="16384" width="8.85546875" style="3"/>
  </cols>
  <sheetData>
    <row r="1" spans="1:19" ht="27.75" customHeight="1" x14ac:dyDescent="0.25">
      <c r="A1" s="7" t="s">
        <v>22</v>
      </c>
      <c r="B1" s="1"/>
      <c r="C1" s="2"/>
      <c r="D1" s="1"/>
      <c r="E1" s="8"/>
      <c r="F1" s="9"/>
      <c r="G1" s="10"/>
      <c r="H1" s="9"/>
      <c r="I1" s="10"/>
      <c r="J1" s="11"/>
      <c r="K1" s="12"/>
      <c r="L1" s="11"/>
      <c r="M1" s="1"/>
    </row>
    <row r="2" spans="1:19" ht="27.75" customHeight="1" x14ac:dyDescent="0.25">
      <c r="A2" s="7" t="s">
        <v>23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4"/>
      <c r="I2" s="4"/>
      <c r="J2" s="4"/>
      <c r="K2" s="4"/>
      <c r="L2" s="4"/>
      <c r="M2" s="1"/>
    </row>
    <row r="3" spans="1:19" ht="27.75" customHeight="1" x14ac:dyDescent="0.25">
      <c r="A3" s="7" t="s">
        <v>24</v>
      </c>
      <c r="B3" s="7" t="s">
        <v>25</v>
      </c>
      <c r="C3" s="13"/>
      <c r="D3" s="53" t="s">
        <v>6</v>
      </c>
      <c r="E3" s="74" t="s">
        <v>208</v>
      </c>
      <c r="F3" s="14"/>
      <c r="G3" s="15"/>
      <c r="H3" s="16"/>
      <c r="I3" s="15"/>
      <c r="J3" s="16"/>
      <c r="K3" s="15"/>
      <c r="L3" s="16"/>
      <c r="M3" s="1"/>
    </row>
    <row r="4" spans="1:19" ht="27.75" customHeight="1" x14ac:dyDescent="0.25">
      <c r="A4" s="18" t="s">
        <v>26</v>
      </c>
      <c r="B4" s="18" t="s">
        <v>42</v>
      </c>
      <c r="C4" s="19"/>
      <c r="D4" s="48" t="s">
        <v>49</v>
      </c>
      <c r="E4" s="75" t="s">
        <v>209</v>
      </c>
      <c r="F4" s="16"/>
      <c r="G4" s="15"/>
      <c r="H4" s="16"/>
      <c r="I4" s="15"/>
      <c r="J4" s="16"/>
      <c r="K4" s="15"/>
      <c r="L4" s="16"/>
      <c r="M4" s="1"/>
    </row>
    <row r="5" spans="1:19" ht="27.75" customHeight="1" x14ac:dyDescent="0.25">
      <c r="A5" s="18" t="s">
        <v>43</v>
      </c>
      <c r="B5" s="65">
        <v>220</v>
      </c>
      <c r="C5" s="19"/>
      <c r="D5" s="7"/>
      <c r="E5" s="18"/>
      <c r="F5" s="16"/>
      <c r="G5" s="15"/>
      <c r="H5" s="16"/>
      <c r="I5" s="15"/>
      <c r="J5" s="16"/>
      <c r="K5" s="15"/>
      <c r="L5" s="16"/>
      <c r="M5" s="1"/>
    </row>
    <row r="6" spans="1:19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14"/>
      <c r="J6" s="14"/>
      <c r="K6" s="14"/>
      <c r="L6" s="14"/>
      <c r="M6" s="1"/>
    </row>
    <row r="7" spans="1:19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22"/>
      <c r="J7" s="22"/>
      <c r="K7" s="22"/>
      <c r="L7" s="22"/>
      <c r="M7" s="1"/>
    </row>
    <row r="8" spans="1:19" ht="35.25" customHeight="1" x14ac:dyDescent="0.25">
      <c r="A8" s="23" t="s">
        <v>28</v>
      </c>
      <c r="B8" s="24" t="s">
        <v>11</v>
      </c>
      <c r="C8" s="96" t="s">
        <v>12</v>
      </c>
      <c r="D8" s="24" t="s">
        <v>13</v>
      </c>
      <c r="E8" s="96" t="s">
        <v>14</v>
      </c>
      <c r="F8" s="25" t="s">
        <v>16</v>
      </c>
      <c r="G8" s="25" t="s">
        <v>17</v>
      </c>
      <c r="H8" s="76" t="s">
        <v>210</v>
      </c>
      <c r="I8" s="76" t="s">
        <v>211</v>
      </c>
      <c r="J8" s="26" t="s">
        <v>18</v>
      </c>
      <c r="K8" s="26" t="s">
        <v>19</v>
      </c>
      <c r="L8" s="26" t="s">
        <v>29</v>
      </c>
      <c r="M8" s="5"/>
    </row>
    <row r="9" spans="1:19" ht="39.950000000000003" customHeight="1" x14ac:dyDescent="0.25">
      <c r="A9" s="27" t="s">
        <v>372</v>
      </c>
      <c r="B9" s="73" t="s">
        <v>85</v>
      </c>
      <c r="C9" s="72" t="s">
        <v>86</v>
      </c>
      <c r="D9" s="73" t="s">
        <v>87</v>
      </c>
      <c r="E9" s="72" t="s">
        <v>88</v>
      </c>
      <c r="F9" s="246">
        <v>135</v>
      </c>
      <c r="G9" s="242">
        <f>+(100/B5)*F9</f>
        <v>61.36363636363636</v>
      </c>
      <c r="H9" s="244" t="s">
        <v>363</v>
      </c>
      <c r="I9" s="242">
        <f>+(100/B5)*H9</f>
        <v>64.090909090909093</v>
      </c>
      <c r="J9" s="241">
        <f t="shared" ref="J9:J19" si="0">F9+H9</f>
        <v>276</v>
      </c>
      <c r="K9" s="242">
        <f>+(G9+I9)/2</f>
        <v>62.727272727272727</v>
      </c>
      <c r="L9" s="245" t="s">
        <v>360</v>
      </c>
      <c r="M9" s="5"/>
    </row>
    <row r="10" spans="1:19" ht="39.950000000000003" customHeight="1" x14ac:dyDescent="0.25">
      <c r="A10" s="27" t="s">
        <v>373</v>
      </c>
      <c r="B10" s="73" t="s">
        <v>174</v>
      </c>
      <c r="C10" s="72" t="s">
        <v>175</v>
      </c>
      <c r="D10" s="73" t="s">
        <v>176</v>
      </c>
      <c r="E10" s="72" t="s">
        <v>177</v>
      </c>
      <c r="F10" s="246">
        <v>127</v>
      </c>
      <c r="G10" s="242">
        <f>+(100/B5)*F10</f>
        <v>57.727272727272727</v>
      </c>
      <c r="H10" s="244" t="s">
        <v>359</v>
      </c>
      <c r="I10" s="242">
        <f>+(100/B5)*H10</f>
        <v>61.818181818181813</v>
      </c>
      <c r="J10" s="241">
        <f t="shared" si="0"/>
        <v>263</v>
      </c>
      <c r="K10" s="242">
        <f t="shared" ref="K10:K19" si="1">+(G10+I10)/2</f>
        <v>59.772727272727266</v>
      </c>
      <c r="L10" s="245" t="s">
        <v>360</v>
      </c>
      <c r="M10" s="5"/>
    </row>
    <row r="11" spans="1:19" ht="39.950000000000003" customHeight="1" x14ac:dyDescent="0.25">
      <c r="A11" s="27" t="s">
        <v>374</v>
      </c>
      <c r="B11" s="73" t="s">
        <v>69</v>
      </c>
      <c r="C11" s="72" t="s">
        <v>70</v>
      </c>
      <c r="D11" s="73" t="s">
        <v>71</v>
      </c>
      <c r="E11" s="72" t="s">
        <v>72</v>
      </c>
      <c r="F11" s="246">
        <v>129.5</v>
      </c>
      <c r="G11" s="242">
        <f>+(100/B5)*F11</f>
        <v>58.86363636363636</v>
      </c>
      <c r="H11" s="244" t="s">
        <v>364</v>
      </c>
      <c r="I11" s="242">
        <f>+(100/B5)*H11</f>
        <v>61.136363636363633</v>
      </c>
      <c r="J11" s="241">
        <f t="shared" si="0"/>
        <v>264</v>
      </c>
      <c r="K11" s="242">
        <f t="shared" si="1"/>
        <v>60</v>
      </c>
      <c r="L11" s="245" t="s">
        <v>365</v>
      </c>
      <c r="M11" s="5"/>
    </row>
    <row r="12" spans="1:19" ht="39.950000000000003" customHeight="1" x14ac:dyDescent="0.25">
      <c r="A12" s="265" t="s">
        <v>377</v>
      </c>
      <c r="B12" s="73" t="s">
        <v>246</v>
      </c>
      <c r="C12" s="72" t="s">
        <v>247</v>
      </c>
      <c r="D12" s="73" t="s">
        <v>248</v>
      </c>
      <c r="E12" s="72" t="s">
        <v>247</v>
      </c>
      <c r="F12" s="246">
        <v>128</v>
      </c>
      <c r="G12" s="242">
        <f>+(100/B5)*F12</f>
        <v>58.18181818181818</v>
      </c>
      <c r="H12" s="244" t="s">
        <v>371</v>
      </c>
      <c r="I12" s="242">
        <f>+(100/B5)*H12</f>
        <v>63.86363636363636</v>
      </c>
      <c r="J12" s="241">
        <f t="shared" si="0"/>
        <v>268.5</v>
      </c>
      <c r="K12" s="242">
        <f t="shared" si="1"/>
        <v>61.022727272727266</v>
      </c>
      <c r="L12" s="245" t="s">
        <v>459</v>
      </c>
      <c r="M12" s="5"/>
    </row>
    <row r="13" spans="1:19" ht="39.950000000000003" customHeight="1" x14ac:dyDescent="0.25">
      <c r="A13" s="27" t="s">
        <v>376</v>
      </c>
      <c r="B13" s="73" t="s">
        <v>249</v>
      </c>
      <c r="C13" s="72" t="s">
        <v>250</v>
      </c>
      <c r="D13" s="73" t="s">
        <v>251</v>
      </c>
      <c r="E13" s="72" t="s">
        <v>252</v>
      </c>
      <c r="F13" s="246">
        <v>133</v>
      </c>
      <c r="G13" s="242">
        <f>+(100/B5)*F13</f>
        <v>60.454545454545453</v>
      </c>
      <c r="H13" s="244" t="s">
        <v>367</v>
      </c>
      <c r="I13" s="242">
        <f>+(100/B5)*H13</f>
        <v>65</v>
      </c>
      <c r="J13" s="241">
        <f t="shared" si="0"/>
        <v>276</v>
      </c>
      <c r="K13" s="242">
        <f t="shared" si="1"/>
        <v>62.727272727272727</v>
      </c>
      <c r="L13" s="245" t="s">
        <v>368</v>
      </c>
      <c r="M13" s="5"/>
    </row>
    <row r="14" spans="1:19" ht="39.950000000000003" customHeight="1" x14ac:dyDescent="0.25">
      <c r="A14" s="265" t="s">
        <v>462</v>
      </c>
      <c r="B14" s="73" t="s">
        <v>253</v>
      </c>
      <c r="C14" s="72" t="s">
        <v>254</v>
      </c>
      <c r="D14" s="73" t="s">
        <v>255</v>
      </c>
      <c r="E14" s="72" t="s">
        <v>256</v>
      </c>
      <c r="F14" s="246">
        <v>134.5</v>
      </c>
      <c r="G14" s="242">
        <f>+(100/B5)*F14</f>
        <v>61.136363636363633</v>
      </c>
      <c r="H14" s="244" t="s">
        <v>366</v>
      </c>
      <c r="I14" s="242">
        <f>+(100/B5)*H14</f>
        <v>66.13636363636364</v>
      </c>
      <c r="J14" s="241">
        <f t="shared" si="0"/>
        <v>280</v>
      </c>
      <c r="K14" s="242">
        <f t="shared" si="1"/>
        <v>63.63636363636364</v>
      </c>
      <c r="L14" s="245" t="s">
        <v>369</v>
      </c>
      <c r="M14" s="5"/>
      <c r="S14" s="3" t="s">
        <v>21</v>
      </c>
    </row>
    <row r="15" spans="1:19" ht="39.950000000000003" customHeight="1" x14ac:dyDescent="0.25">
      <c r="A15" s="265" t="s">
        <v>375</v>
      </c>
      <c r="B15" s="73" t="s">
        <v>257</v>
      </c>
      <c r="C15" s="72" t="s">
        <v>258</v>
      </c>
      <c r="D15" s="73" t="s">
        <v>259</v>
      </c>
      <c r="E15" s="72" t="s">
        <v>260</v>
      </c>
      <c r="F15" s="246">
        <v>125</v>
      </c>
      <c r="G15" s="242">
        <f>+(100/B5)*F15</f>
        <v>56.818181818181813</v>
      </c>
      <c r="H15" s="244" t="s">
        <v>386</v>
      </c>
      <c r="I15" s="242">
        <f>+(100/B5)*H15</f>
        <v>58.18181818181818</v>
      </c>
      <c r="J15" s="241">
        <f t="shared" si="0"/>
        <v>253</v>
      </c>
      <c r="K15" s="242">
        <f t="shared" si="1"/>
        <v>57.5</v>
      </c>
      <c r="L15" s="245" t="s">
        <v>360</v>
      </c>
      <c r="M15" s="5"/>
    </row>
    <row r="16" spans="1:19" ht="39.950000000000003" customHeight="1" x14ac:dyDescent="0.25">
      <c r="A16" s="265" t="s">
        <v>460</v>
      </c>
      <c r="B16" s="73" t="s">
        <v>73</v>
      </c>
      <c r="C16" s="72" t="s">
        <v>74</v>
      </c>
      <c r="D16" s="73" t="s">
        <v>75</v>
      </c>
      <c r="E16" s="72" t="s">
        <v>76</v>
      </c>
      <c r="F16" s="246">
        <v>138.5</v>
      </c>
      <c r="G16" s="242">
        <f>+(100/B5)*F16</f>
        <v>62.954545454545453</v>
      </c>
      <c r="H16" s="244" t="s">
        <v>361</v>
      </c>
      <c r="I16" s="242">
        <f>+(100/B5)*H16</f>
        <v>67.272727272727266</v>
      </c>
      <c r="J16" s="241">
        <f t="shared" si="0"/>
        <v>286.5</v>
      </c>
      <c r="K16" s="242">
        <f t="shared" si="1"/>
        <v>65.11363636363636</v>
      </c>
      <c r="L16" s="245" t="s">
        <v>362</v>
      </c>
      <c r="M16" s="5"/>
    </row>
    <row r="17" spans="1:13" ht="39.950000000000003" customHeight="1" x14ac:dyDescent="0.25">
      <c r="A17" s="265" t="s">
        <v>461</v>
      </c>
      <c r="B17" s="73" t="s">
        <v>261</v>
      </c>
      <c r="C17" s="72" t="s">
        <v>262</v>
      </c>
      <c r="D17" s="73" t="s">
        <v>263</v>
      </c>
      <c r="E17" s="72" t="s">
        <v>264</v>
      </c>
      <c r="F17" s="246">
        <v>141.5</v>
      </c>
      <c r="G17" s="242">
        <f>+(100/B5)*F17</f>
        <v>64.318181818181813</v>
      </c>
      <c r="H17" s="244" t="s">
        <v>358</v>
      </c>
      <c r="I17" s="242">
        <f>+(100/B5)*H17</f>
        <v>63.18181818181818</v>
      </c>
      <c r="J17" s="241">
        <f t="shared" si="0"/>
        <v>280.5</v>
      </c>
      <c r="K17" s="242">
        <f t="shared" si="1"/>
        <v>63.75</v>
      </c>
      <c r="L17" s="243">
        <v>116</v>
      </c>
      <c r="M17" s="5"/>
    </row>
    <row r="18" spans="1:13" ht="39.950000000000003" customHeight="1" x14ac:dyDescent="0.25">
      <c r="A18" s="27" t="s">
        <v>378</v>
      </c>
      <c r="B18" s="73" t="s">
        <v>261</v>
      </c>
      <c r="C18" s="72" t="s">
        <v>262</v>
      </c>
      <c r="D18" s="73" t="s">
        <v>265</v>
      </c>
      <c r="E18" s="72"/>
      <c r="F18" s="246">
        <v>133</v>
      </c>
      <c r="G18" s="242">
        <f>+(100/B5)*F18</f>
        <v>60.454545454545453</v>
      </c>
      <c r="H18" s="244" t="s">
        <v>370</v>
      </c>
      <c r="I18" s="242">
        <f>+(100/B5)*H18</f>
        <v>62.954545454545453</v>
      </c>
      <c r="J18" s="241">
        <f t="shared" si="0"/>
        <v>271.5</v>
      </c>
      <c r="K18" s="242">
        <f t="shared" si="1"/>
        <v>61.704545454545453</v>
      </c>
      <c r="L18" s="243"/>
      <c r="M18" s="5"/>
    </row>
    <row r="19" spans="1:13" ht="39.950000000000003" customHeight="1" x14ac:dyDescent="0.25">
      <c r="A19" s="27"/>
      <c r="B19" s="73" t="s">
        <v>266</v>
      </c>
      <c r="C19" s="72" t="s">
        <v>267</v>
      </c>
      <c r="D19" s="73" t="s">
        <v>268</v>
      </c>
      <c r="E19" s="72" t="s">
        <v>269</v>
      </c>
      <c r="F19" s="246"/>
      <c r="G19" s="242">
        <f>+(100/B5)*F19</f>
        <v>0</v>
      </c>
      <c r="H19" s="244"/>
      <c r="I19" s="242">
        <f>+(100/B5)*H19</f>
        <v>0</v>
      </c>
      <c r="J19" s="241">
        <f t="shared" si="0"/>
        <v>0</v>
      </c>
      <c r="K19" s="242">
        <f t="shared" si="1"/>
        <v>0</v>
      </c>
      <c r="L19" s="243"/>
      <c r="M19" s="5"/>
    </row>
    <row r="20" spans="1:13" ht="16.5" customHeight="1" x14ac:dyDescent="0.25">
      <c r="A20" s="143" t="s">
        <v>30</v>
      </c>
      <c r="B20" s="144"/>
      <c r="C20" s="144"/>
      <c r="D20" s="144"/>
      <c r="E20" s="144"/>
      <c r="F20" s="145"/>
      <c r="G20" s="145"/>
      <c r="H20" s="145"/>
      <c r="I20" s="145"/>
      <c r="J20" s="145"/>
      <c r="K20" s="145"/>
      <c r="L20" s="145"/>
      <c r="M20" s="6"/>
    </row>
    <row r="21" spans="1:13" ht="16.5" customHeight="1" x14ac:dyDescent="0.25">
      <c r="A21" s="143" t="s">
        <v>31</v>
      </c>
      <c r="B21" s="144"/>
      <c r="C21" s="144"/>
      <c r="D21" s="144"/>
      <c r="E21" s="144"/>
      <c r="F21" s="145"/>
      <c r="G21" s="145"/>
      <c r="H21" s="145"/>
      <c r="I21" s="145"/>
      <c r="J21" s="145"/>
      <c r="K21" s="145"/>
      <c r="L21" s="145"/>
      <c r="M21" s="6"/>
    </row>
    <row r="29" spans="1:13" ht="15" customHeight="1" x14ac:dyDescent="0.2">
      <c r="I29" s="3" t="s">
        <v>21</v>
      </c>
    </row>
  </sheetData>
  <protectedRanges>
    <protectedRange sqref="B9:F19" name="Range2"/>
    <protectedRange sqref="H9:H19" name="Range3"/>
    <protectedRange sqref="L9:L19" name="Range4"/>
    <protectedRange sqref="A20:L21" name="Range5"/>
    <protectedRange sqref="B2:E2" name="Range4_1"/>
    <protectedRange sqref="E3:E4" name="Range3_1"/>
  </protectedRanges>
  <autoFilter ref="A8:L19" xr:uid="{00000000-0001-0000-0300-000000000000}"/>
  <mergeCells count="2">
    <mergeCell ref="A20:L20"/>
    <mergeCell ref="A21:L21"/>
  </mergeCells>
  <pageMargins left="0.70866141732283472" right="0.70866141732283472" top="0.74803149606299213" bottom="0.74803149606299213" header="0.31496062992125984" footer="0.31496062992125984"/>
  <pageSetup paperSize="8" orientation="landscape" r:id="rId1"/>
  <headerFooter>
    <oddFooter>&amp;C&amp;"Helvetica Neue,Regular"&amp;12&amp;K000000&amp;P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R22"/>
  <sheetViews>
    <sheetView showGridLines="0" topLeftCell="A4" zoomScale="80" zoomScaleNormal="80" workbookViewId="0">
      <selection activeCell="C13" sqref="C13"/>
    </sheetView>
  </sheetViews>
  <sheetFormatPr defaultColWidth="8.85546875" defaultRowHeight="15" customHeight="1" x14ac:dyDescent="0.2"/>
  <cols>
    <col min="1" max="1" width="8.85546875" style="3" customWidth="1"/>
    <col min="2" max="2" width="28.140625" style="3" customWidth="1"/>
    <col min="3" max="3" width="14.42578125" style="3" customWidth="1"/>
    <col min="4" max="4" width="27.7109375" style="3" customWidth="1"/>
    <col min="5" max="5" width="14.42578125" style="3" customWidth="1"/>
    <col min="6" max="12" width="12.7109375" style="3" customWidth="1"/>
    <col min="13" max="16384" width="8.85546875" style="3"/>
  </cols>
  <sheetData>
    <row r="1" spans="1:18" ht="27.75" customHeight="1" x14ac:dyDescent="0.25">
      <c r="A1" s="7" t="s">
        <v>22</v>
      </c>
      <c r="B1" s="1"/>
      <c r="C1" s="2"/>
      <c r="D1" s="1"/>
      <c r="E1" s="8"/>
      <c r="F1" s="9"/>
      <c r="G1" s="12"/>
      <c r="H1" s="11"/>
      <c r="I1" s="4"/>
      <c r="J1" s="4"/>
      <c r="K1" s="4"/>
      <c r="L1" s="4"/>
    </row>
    <row r="2" spans="1:18" ht="27.75" customHeight="1" x14ac:dyDescent="0.25">
      <c r="A2" s="7" t="s">
        <v>23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60"/>
      <c r="I2" s="4"/>
      <c r="J2" s="4"/>
      <c r="K2" s="4"/>
      <c r="L2" s="4"/>
    </row>
    <row r="3" spans="1:18" ht="27.75" customHeight="1" x14ac:dyDescent="0.25">
      <c r="A3" s="7" t="s">
        <v>24</v>
      </c>
      <c r="B3" s="7" t="s">
        <v>32</v>
      </c>
      <c r="C3" s="13"/>
      <c r="D3" s="152" t="s">
        <v>298</v>
      </c>
      <c r="E3" s="7"/>
      <c r="F3" s="14"/>
      <c r="G3" s="15"/>
      <c r="H3" s="16"/>
      <c r="I3" s="4"/>
      <c r="J3" s="4"/>
      <c r="K3" s="4"/>
      <c r="L3" s="4"/>
    </row>
    <row r="4" spans="1:18" ht="27.75" customHeight="1" x14ac:dyDescent="0.25">
      <c r="A4" s="18" t="s">
        <v>26</v>
      </c>
      <c r="B4" s="18" t="s">
        <v>44</v>
      </c>
      <c r="C4" s="66"/>
      <c r="D4" s="153" t="s">
        <v>299</v>
      </c>
      <c r="E4" s="67"/>
      <c r="F4" s="16"/>
      <c r="G4" s="15"/>
      <c r="H4" s="16"/>
      <c r="I4" s="4"/>
      <c r="J4" s="4"/>
      <c r="K4" s="4"/>
      <c r="L4" s="4"/>
    </row>
    <row r="5" spans="1:18" ht="27.75" customHeight="1" x14ac:dyDescent="0.25">
      <c r="A5" s="18" t="s">
        <v>43</v>
      </c>
      <c r="B5" s="65">
        <v>230</v>
      </c>
      <c r="C5" s="19"/>
      <c r="D5" s="68"/>
      <c r="E5" s="18"/>
      <c r="F5" s="16"/>
      <c r="G5" s="15"/>
      <c r="H5" s="16"/>
      <c r="I5" s="4"/>
      <c r="J5" s="4"/>
      <c r="K5" s="4"/>
      <c r="L5" s="4"/>
    </row>
    <row r="6" spans="1:18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4"/>
      <c r="J6" s="4"/>
      <c r="K6" s="4"/>
      <c r="L6" s="4"/>
    </row>
    <row r="7" spans="1:18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59"/>
      <c r="J7" s="59"/>
      <c r="K7" s="59"/>
      <c r="L7" s="59"/>
    </row>
    <row r="8" spans="1:18" ht="33" customHeight="1" x14ac:dyDescent="0.25">
      <c r="A8" s="23" t="s">
        <v>28</v>
      </c>
      <c r="B8" s="24" t="s">
        <v>11</v>
      </c>
      <c r="C8" s="101" t="s">
        <v>12</v>
      </c>
      <c r="D8" s="24" t="s">
        <v>13</v>
      </c>
      <c r="E8" s="96" t="s">
        <v>14</v>
      </c>
      <c r="F8" s="25" t="s">
        <v>16</v>
      </c>
      <c r="G8" s="25" t="s">
        <v>17</v>
      </c>
      <c r="H8" s="104" t="s">
        <v>210</v>
      </c>
      <c r="I8" s="104" t="s">
        <v>211</v>
      </c>
      <c r="J8" s="26" t="s">
        <v>18</v>
      </c>
      <c r="K8" s="26" t="s">
        <v>19</v>
      </c>
      <c r="L8" s="26" t="s">
        <v>29</v>
      </c>
    </row>
    <row r="9" spans="1:18" s="103" customFormat="1" ht="35.1" customHeight="1" x14ac:dyDescent="0.25">
      <c r="A9" s="102" t="s">
        <v>377</v>
      </c>
      <c r="B9" s="85" t="s">
        <v>270</v>
      </c>
      <c r="C9" s="86" t="s">
        <v>271</v>
      </c>
      <c r="D9" s="85" t="s">
        <v>272</v>
      </c>
      <c r="E9" s="86" t="s">
        <v>273</v>
      </c>
      <c r="F9" s="247" t="s">
        <v>387</v>
      </c>
      <c r="G9" s="248">
        <f>+(100/B5)*F9</f>
        <v>66.956521739130437</v>
      </c>
      <c r="H9" s="249" t="s">
        <v>440</v>
      </c>
      <c r="I9" s="248">
        <f>+(100/B5)*H9</f>
        <v>64.782608695652172</v>
      </c>
      <c r="J9" s="250">
        <f t="shared" ref="J9:J19" si="0">F9+H9</f>
        <v>303</v>
      </c>
      <c r="K9" s="248">
        <f>+(G9+I9)/2</f>
        <v>65.869565217391312</v>
      </c>
      <c r="L9" s="247" t="s">
        <v>421</v>
      </c>
    </row>
    <row r="10" spans="1:18" s="103" customFormat="1" ht="35.1" customHeight="1" x14ac:dyDescent="0.25">
      <c r="A10" s="102" t="s">
        <v>376</v>
      </c>
      <c r="B10" s="85" t="s">
        <v>274</v>
      </c>
      <c r="C10" s="86" t="s">
        <v>275</v>
      </c>
      <c r="D10" s="85" t="s">
        <v>276</v>
      </c>
      <c r="E10" s="86" t="s">
        <v>277</v>
      </c>
      <c r="F10" s="247" t="s">
        <v>433</v>
      </c>
      <c r="G10" s="248">
        <f>+(100/B5)*F10</f>
        <v>70.434782608695656</v>
      </c>
      <c r="H10" s="249" t="s">
        <v>395</v>
      </c>
      <c r="I10" s="248">
        <f>+(100/B5)*H10</f>
        <v>66.304347826086953</v>
      </c>
      <c r="J10" s="250">
        <f t="shared" si="0"/>
        <v>314.5</v>
      </c>
      <c r="K10" s="248">
        <f t="shared" ref="K10:K20" si="1">+(G10+I10)/2</f>
        <v>68.369565217391312</v>
      </c>
      <c r="L10" s="247" t="s">
        <v>434</v>
      </c>
    </row>
    <row r="11" spans="1:18" s="103" customFormat="1" ht="35.1" customHeight="1" x14ac:dyDescent="0.25">
      <c r="A11" s="102"/>
      <c r="B11" s="85" t="s">
        <v>144</v>
      </c>
      <c r="C11" s="86" t="s">
        <v>145</v>
      </c>
      <c r="D11" s="85" t="s">
        <v>146</v>
      </c>
      <c r="E11" s="86" t="s">
        <v>147</v>
      </c>
      <c r="F11" s="247" t="s">
        <v>367</v>
      </c>
      <c r="G11" s="248">
        <f>+(100/B5)*F11</f>
        <v>62.173913043478258</v>
      </c>
      <c r="H11" s="249" t="s">
        <v>401</v>
      </c>
      <c r="I11" s="248">
        <f>+(100/B5)*H11</f>
        <v>61.95652173913043</v>
      </c>
      <c r="J11" s="250">
        <f t="shared" si="0"/>
        <v>285.5</v>
      </c>
      <c r="K11" s="248">
        <f t="shared" si="1"/>
        <v>62.065217391304344</v>
      </c>
      <c r="L11" s="247" t="s">
        <v>406</v>
      </c>
    </row>
    <row r="12" spans="1:18" s="103" customFormat="1" ht="35.1" customHeight="1" x14ac:dyDescent="0.25">
      <c r="A12" s="102" t="s">
        <v>379</v>
      </c>
      <c r="B12" s="85" t="s">
        <v>278</v>
      </c>
      <c r="C12" s="86" t="s">
        <v>279</v>
      </c>
      <c r="D12" s="85" t="s">
        <v>280</v>
      </c>
      <c r="E12" s="86" t="s">
        <v>281</v>
      </c>
      <c r="F12" s="247" t="s">
        <v>418</v>
      </c>
      <c r="G12" s="248">
        <f>+(100/B5)*F12</f>
        <v>70.217391304347828</v>
      </c>
      <c r="H12" s="249" t="s">
        <v>445</v>
      </c>
      <c r="I12" s="248">
        <f>+(100/B5)*H12</f>
        <v>71.521739130434781</v>
      </c>
      <c r="J12" s="250">
        <f t="shared" si="0"/>
        <v>326</v>
      </c>
      <c r="K12" s="248">
        <f t="shared" si="1"/>
        <v>70.869565217391312</v>
      </c>
      <c r="L12" s="247" t="s">
        <v>446</v>
      </c>
    </row>
    <row r="13" spans="1:18" s="103" customFormat="1" ht="35.1" customHeight="1" x14ac:dyDescent="0.25">
      <c r="A13" s="102"/>
      <c r="B13" s="85" t="s">
        <v>198</v>
      </c>
      <c r="C13" s="267">
        <v>1034565</v>
      </c>
      <c r="D13" s="85" t="s">
        <v>199</v>
      </c>
      <c r="E13" s="86" t="s">
        <v>200</v>
      </c>
      <c r="F13" s="247" t="s">
        <v>441</v>
      </c>
      <c r="G13" s="248" t="e">
        <f>+(100/B5)*F13</f>
        <v>#VALUE!</v>
      </c>
      <c r="H13" s="249" t="s">
        <v>441</v>
      </c>
      <c r="I13" s="248" t="e">
        <f>+(100/B5)*H13</f>
        <v>#VALUE!</v>
      </c>
      <c r="J13" s="250" t="e">
        <f t="shared" si="0"/>
        <v>#VALUE!</v>
      </c>
      <c r="K13" s="248" t="e">
        <f t="shared" si="1"/>
        <v>#VALUE!</v>
      </c>
      <c r="L13" s="247"/>
    </row>
    <row r="14" spans="1:18" s="103" customFormat="1" ht="35.1" customHeight="1" x14ac:dyDescent="0.25">
      <c r="A14" s="102" t="s">
        <v>447</v>
      </c>
      <c r="B14" s="85" t="s">
        <v>282</v>
      </c>
      <c r="C14" s="86" t="s">
        <v>283</v>
      </c>
      <c r="D14" s="85" t="s">
        <v>284</v>
      </c>
      <c r="E14" s="86" t="s">
        <v>285</v>
      </c>
      <c r="F14" s="247" t="s">
        <v>442</v>
      </c>
      <c r="G14" s="248">
        <f>+(100/B5)*F14</f>
        <v>68.478260869565219</v>
      </c>
      <c r="H14" s="249" t="s">
        <v>443</v>
      </c>
      <c r="I14" s="248">
        <f>+(100/B5)*H14</f>
        <v>67.173913043478265</v>
      </c>
      <c r="J14" s="250">
        <f t="shared" si="0"/>
        <v>312</v>
      </c>
      <c r="K14" s="248">
        <f t="shared" si="1"/>
        <v>67.826086956521749</v>
      </c>
      <c r="L14" s="247" t="s">
        <v>421</v>
      </c>
      <c r="R14" s="103" t="s">
        <v>21</v>
      </c>
    </row>
    <row r="15" spans="1:18" s="103" customFormat="1" ht="35.1" customHeight="1" x14ac:dyDescent="0.25">
      <c r="A15" s="102" t="s">
        <v>374</v>
      </c>
      <c r="B15" s="85" t="s">
        <v>286</v>
      </c>
      <c r="C15" s="86" t="s">
        <v>287</v>
      </c>
      <c r="D15" s="85" t="s">
        <v>133</v>
      </c>
      <c r="E15" s="86" t="s">
        <v>134</v>
      </c>
      <c r="F15" s="247" t="s">
        <v>387</v>
      </c>
      <c r="G15" s="248">
        <f>+(100/B5)*F15</f>
        <v>66.956521739130437</v>
      </c>
      <c r="H15" s="249" t="s">
        <v>388</v>
      </c>
      <c r="I15" s="248">
        <f>+(100/B5)*H15</f>
        <v>64.565217391304344</v>
      </c>
      <c r="J15" s="250">
        <f t="shared" si="0"/>
        <v>302.5</v>
      </c>
      <c r="K15" s="248">
        <f t="shared" si="1"/>
        <v>65.760869565217391</v>
      </c>
      <c r="L15" s="247" t="s">
        <v>413</v>
      </c>
    </row>
    <row r="16" spans="1:18" s="103" customFormat="1" ht="35.1" customHeight="1" x14ac:dyDescent="0.25">
      <c r="A16" s="102" t="s">
        <v>375</v>
      </c>
      <c r="B16" s="85" t="s">
        <v>286</v>
      </c>
      <c r="C16" s="86" t="s">
        <v>287</v>
      </c>
      <c r="D16" s="85" t="s">
        <v>288</v>
      </c>
      <c r="E16" s="86" t="s">
        <v>289</v>
      </c>
      <c r="F16" s="247" t="s">
        <v>366</v>
      </c>
      <c r="G16" s="248">
        <f>+(100/B5)*F16</f>
        <v>63.260869565217391</v>
      </c>
      <c r="H16" s="249" t="s">
        <v>363</v>
      </c>
      <c r="I16" s="248">
        <f>+(100/B5)*H16</f>
        <v>61.304347826086953</v>
      </c>
      <c r="J16" s="250">
        <f t="shared" si="0"/>
        <v>286.5</v>
      </c>
      <c r="K16" s="248">
        <f t="shared" si="1"/>
        <v>62.282608695652172</v>
      </c>
      <c r="L16" s="247" t="s">
        <v>407</v>
      </c>
    </row>
    <row r="17" spans="1:12" s="103" customFormat="1" ht="35.1" customHeight="1" x14ac:dyDescent="0.25">
      <c r="A17" s="102" t="s">
        <v>373</v>
      </c>
      <c r="B17" s="85" t="s">
        <v>290</v>
      </c>
      <c r="C17" s="86" t="s">
        <v>291</v>
      </c>
      <c r="D17" s="85" t="s">
        <v>292</v>
      </c>
      <c r="E17" s="86" t="s">
        <v>293</v>
      </c>
      <c r="F17" s="247" t="s">
        <v>388</v>
      </c>
      <c r="G17" s="248">
        <f>+(100/B5)*F17</f>
        <v>64.565217391304344</v>
      </c>
      <c r="H17" s="249" t="s">
        <v>366</v>
      </c>
      <c r="I17" s="248">
        <f>+(100/B5)*H17</f>
        <v>63.260869565217391</v>
      </c>
      <c r="J17" s="250">
        <f t="shared" si="0"/>
        <v>294</v>
      </c>
      <c r="K17" s="248">
        <f t="shared" si="1"/>
        <v>63.913043478260867</v>
      </c>
      <c r="L17" s="255">
        <v>73</v>
      </c>
    </row>
    <row r="18" spans="1:12" s="103" customFormat="1" ht="35.1" customHeight="1" x14ac:dyDescent="0.25">
      <c r="A18" s="102" t="s">
        <v>405</v>
      </c>
      <c r="B18" s="85" t="s">
        <v>80</v>
      </c>
      <c r="C18" s="86" t="s">
        <v>81</v>
      </c>
      <c r="D18" s="85" t="s">
        <v>82</v>
      </c>
      <c r="E18" s="86" t="s">
        <v>83</v>
      </c>
      <c r="F18" s="247" t="s">
        <v>393</v>
      </c>
      <c r="G18" s="248">
        <f>+(100/B5)*F18</f>
        <v>69.130434782608688</v>
      </c>
      <c r="H18" s="249" t="s">
        <v>394</v>
      </c>
      <c r="I18" s="248">
        <f>+(100/B5)*H18</f>
        <v>69.565217391304344</v>
      </c>
      <c r="J18" s="250">
        <f t="shared" si="0"/>
        <v>319</v>
      </c>
      <c r="K18" s="248">
        <f t="shared" si="1"/>
        <v>69.347826086956516</v>
      </c>
      <c r="L18" s="255">
        <v>82</v>
      </c>
    </row>
    <row r="19" spans="1:12" s="103" customFormat="1" ht="35.1" customHeight="1" x14ac:dyDescent="0.25">
      <c r="A19" s="102" t="s">
        <v>355</v>
      </c>
      <c r="B19" s="85" t="s">
        <v>118</v>
      </c>
      <c r="C19" s="86" t="s">
        <v>119</v>
      </c>
      <c r="D19" s="85" t="s">
        <v>120</v>
      </c>
      <c r="E19" s="86" t="s">
        <v>121</v>
      </c>
      <c r="F19" s="247" t="s">
        <v>382</v>
      </c>
      <c r="G19" s="248">
        <f>+(100/B5)*F19</f>
        <v>75.65217391304347</v>
      </c>
      <c r="H19" s="249" t="s">
        <v>383</v>
      </c>
      <c r="I19" s="248">
        <f>+(100/B5)*H19</f>
        <v>68.043478260869563</v>
      </c>
      <c r="J19" s="250">
        <f t="shared" si="0"/>
        <v>330.5</v>
      </c>
      <c r="K19" s="248">
        <f t="shared" si="1"/>
        <v>71.847826086956516</v>
      </c>
      <c r="L19" s="255">
        <v>88</v>
      </c>
    </row>
    <row r="20" spans="1:12" s="103" customFormat="1" ht="35.1" customHeight="1" thickBot="1" x14ac:dyDescent="0.3">
      <c r="A20" s="102" t="s">
        <v>447</v>
      </c>
      <c r="B20" s="85" t="s">
        <v>294</v>
      </c>
      <c r="C20" s="86" t="s">
        <v>295</v>
      </c>
      <c r="D20" s="85" t="s">
        <v>296</v>
      </c>
      <c r="E20" s="86" t="s">
        <v>297</v>
      </c>
      <c r="F20" s="247" t="s">
        <v>417</v>
      </c>
      <c r="G20" s="248">
        <f>+(100/B5)*F20</f>
        <v>65.434782608695656</v>
      </c>
      <c r="H20" s="249" t="s">
        <v>418</v>
      </c>
      <c r="I20" s="248">
        <f>+(100/B5)*H20</f>
        <v>70.217391304347828</v>
      </c>
      <c r="J20" s="250">
        <f t="shared" ref="J20" si="2">F20+H20</f>
        <v>312</v>
      </c>
      <c r="K20" s="248">
        <f t="shared" si="1"/>
        <v>67.826086956521749</v>
      </c>
      <c r="L20" s="255">
        <v>79</v>
      </c>
    </row>
    <row r="21" spans="1:12" ht="16.5" customHeight="1" thickBot="1" x14ac:dyDescent="0.3">
      <c r="A21" s="143" t="s">
        <v>30</v>
      </c>
      <c r="B21" s="144"/>
      <c r="C21" s="144"/>
      <c r="D21" s="144"/>
      <c r="E21" s="144"/>
      <c r="F21" s="145"/>
      <c r="G21" s="145"/>
      <c r="H21" s="145"/>
      <c r="I21" s="145"/>
      <c r="J21" s="145"/>
      <c r="K21" s="145"/>
      <c r="L21" s="145"/>
    </row>
    <row r="22" spans="1:12" ht="16.5" customHeight="1" thickBot="1" x14ac:dyDescent="0.3">
      <c r="A22" s="143" t="s">
        <v>31</v>
      </c>
      <c r="B22" s="144"/>
      <c r="C22" s="144"/>
      <c r="D22" s="144"/>
      <c r="E22" s="144"/>
      <c r="F22" s="145"/>
      <c r="G22" s="145"/>
      <c r="H22" s="145"/>
      <c r="I22" s="145"/>
      <c r="J22" s="145"/>
      <c r="K22" s="145"/>
      <c r="L22" s="145"/>
    </row>
  </sheetData>
  <protectedRanges>
    <protectedRange sqref="E3:E4" name="Range1"/>
    <protectedRange sqref="B9:F20" name="Range2"/>
    <protectedRange sqref="H9:H20" name="Range3"/>
    <protectedRange sqref="L9:L20" name="Range4"/>
    <protectedRange sqref="A21:L22" name="Range5"/>
    <protectedRange sqref="F2" name="Range6"/>
    <protectedRange sqref="B2:E2" name="Range4_1"/>
  </protectedRanges>
  <mergeCells count="2">
    <mergeCell ref="A21:L21"/>
    <mergeCell ref="A22:L22"/>
  </mergeCells>
  <pageMargins left="0.7" right="0.7" top="0.75" bottom="0.75" header="0.3" footer="0.3"/>
  <pageSetup paperSize="8" orientation="landscape" r:id="rId1"/>
  <headerFooter>
    <oddFooter>&amp;C&amp;"Helvetica Neue,Regular"&amp;12&amp;K000000&amp;P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</sheetPr>
  <dimension ref="A1:R22"/>
  <sheetViews>
    <sheetView showGridLines="0" topLeftCell="A4" zoomScale="80" zoomScaleNormal="80" workbookViewId="0">
      <selection activeCell="H8" sqref="H8:I8"/>
    </sheetView>
  </sheetViews>
  <sheetFormatPr defaultColWidth="8.85546875" defaultRowHeight="15" customHeight="1" x14ac:dyDescent="0.2"/>
  <cols>
    <col min="1" max="1" width="8.85546875" style="3" customWidth="1"/>
    <col min="2" max="2" width="38.7109375" style="3" customWidth="1"/>
    <col min="3" max="3" width="14.42578125" style="3" customWidth="1"/>
    <col min="4" max="4" width="26.5703125" style="3" customWidth="1"/>
    <col min="5" max="5" width="14.42578125" style="3" customWidth="1"/>
    <col min="6" max="12" width="12.7109375" style="3" customWidth="1"/>
    <col min="13" max="13" width="8.85546875" style="3" customWidth="1"/>
    <col min="14" max="16384" width="8.85546875" style="3"/>
  </cols>
  <sheetData>
    <row r="1" spans="1:18" ht="27.75" customHeight="1" x14ac:dyDescent="0.25">
      <c r="A1" s="7" t="s">
        <v>22</v>
      </c>
      <c r="B1" s="1"/>
      <c r="C1" s="2"/>
      <c r="D1" s="1"/>
      <c r="E1" s="8"/>
      <c r="F1" s="9"/>
      <c r="G1" s="12"/>
      <c r="H1" s="11"/>
      <c r="I1" s="4"/>
      <c r="J1" s="4"/>
      <c r="K1" s="4"/>
      <c r="L1" s="4"/>
    </row>
    <row r="2" spans="1:18" ht="27.75" customHeight="1" x14ac:dyDescent="0.25">
      <c r="A2" s="61" t="s">
        <v>23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60"/>
      <c r="I2" s="4"/>
      <c r="J2" s="4"/>
      <c r="K2" s="4"/>
      <c r="L2" s="4"/>
    </row>
    <row r="3" spans="1:18" ht="27.75" customHeight="1" x14ac:dyDescent="0.25">
      <c r="A3" s="7" t="s">
        <v>24</v>
      </c>
      <c r="B3" s="7" t="s">
        <v>34</v>
      </c>
      <c r="C3" s="13"/>
      <c r="D3" s="98" t="s">
        <v>318</v>
      </c>
      <c r="E3" s="7"/>
      <c r="F3" s="14"/>
      <c r="G3" s="15"/>
      <c r="H3" s="16"/>
      <c r="I3" s="4"/>
      <c r="J3" s="4"/>
      <c r="K3" s="4"/>
      <c r="L3" s="4"/>
    </row>
    <row r="4" spans="1:18" ht="27.75" customHeight="1" x14ac:dyDescent="0.25">
      <c r="A4" s="18" t="s">
        <v>26</v>
      </c>
      <c r="B4" s="18" t="s">
        <v>45</v>
      </c>
      <c r="C4" s="19"/>
      <c r="D4" s="97" t="s">
        <v>317</v>
      </c>
      <c r="E4" s="18"/>
      <c r="F4" s="16"/>
      <c r="G4" s="15"/>
      <c r="H4" s="16"/>
      <c r="I4" s="4"/>
      <c r="J4" s="4"/>
      <c r="K4" s="4"/>
      <c r="L4" s="4"/>
    </row>
    <row r="5" spans="1:18" ht="27.75" customHeight="1" x14ac:dyDescent="0.25">
      <c r="A5" s="18" t="s">
        <v>43</v>
      </c>
      <c r="B5" s="18" t="s">
        <v>33</v>
      </c>
      <c r="C5" s="19"/>
      <c r="D5" s="7"/>
      <c r="E5" s="18"/>
      <c r="F5" s="16"/>
      <c r="G5" s="15"/>
      <c r="H5" s="16"/>
      <c r="I5" s="4"/>
      <c r="J5" s="4"/>
      <c r="K5" s="4"/>
      <c r="L5" s="4"/>
    </row>
    <row r="6" spans="1:18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4"/>
      <c r="J6" s="4"/>
      <c r="K6" s="4"/>
      <c r="L6" s="4"/>
    </row>
    <row r="7" spans="1:18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59"/>
      <c r="J7" s="59"/>
      <c r="K7" s="59"/>
      <c r="L7" s="59"/>
    </row>
    <row r="8" spans="1:18" ht="15.95" customHeight="1" x14ac:dyDescent="0.25">
      <c r="A8" s="23" t="s">
        <v>28</v>
      </c>
      <c r="B8" s="24" t="s">
        <v>11</v>
      </c>
      <c r="C8" s="24" t="s">
        <v>12</v>
      </c>
      <c r="D8" s="24" t="s">
        <v>13</v>
      </c>
      <c r="E8" s="24" t="s">
        <v>14</v>
      </c>
      <c r="F8" s="25" t="s">
        <v>16</v>
      </c>
      <c r="G8" s="25" t="s">
        <v>17</v>
      </c>
      <c r="H8" s="104" t="s">
        <v>210</v>
      </c>
      <c r="I8" s="104" t="s">
        <v>211</v>
      </c>
      <c r="J8" s="26" t="s">
        <v>18</v>
      </c>
      <c r="K8" s="26" t="s">
        <v>19</v>
      </c>
      <c r="L8" s="26" t="s">
        <v>29</v>
      </c>
    </row>
    <row r="9" spans="1:18" ht="35.1" customHeight="1" x14ac:dyDescent="0.25">
      <c r="A9" s="27" t="s">
        <v>376</v>
      </c>
      <c r="B9" s="85" t="s">
        <v>274</v>
      </c>
      <c r="C9" s="86" t="s">
        <v>275</v>
      </c>
      <c r="D9" s="85" t="s">
        <v>276</v>
      </c>
      <c r="E9" s="86" t="s">
        <v>277</v>
      </c>
      <c r="F9" s="251" t="s">
        <v>456</v>
      </c>
      <c r="G9" s="252">
        <f>+(100/B5)*F9</f>
        <v>67.307692307692307</v>
      </c>
      <c r="H9" s="253" t="s">
        <v>423</v>
      </c>
      <c r="I9" s="252">
        <f>+(100/B5)*H9</f>
        <v>68.846153846153854</v>
      </c>
      <c r="J9" s="254">
        <f t="shared" ref="J9:J19" si="0">F9+H9</f>
        <v>354</v>
      </c>
      <c r="K9" s="252">
        <f>+(G9+I9)/2</f>
        <v>68.07692307692308</v>
      </c>
      <c r="L9" s="251" t="s">
        <v>457</v>
      </c>
    </row>
    <row r="10" spans="1:18" ht="35.1" customHeight="1" x14ac:dyDescent="0.25">
      <c r="A10" s="27" t="s">
        <v>379</v>
      </c>
      <c r="B10" s="85" t="s">
        <v>300</v>
      </c>
      <c r="C10" s="86" t="s">
        <v>301</v>
      </c>
      <c r="D10" s="85" t="s">
        <v>302</v>
      </c>
      <c r="E10" s="86" t="s">
        <v>303</v>
      </c>
      <c r="F10" s="251" t="s">
        <v>439</v>
      </c>
      <c r="G10" s="252">
        <f>+(100/B5)*F10</f>
        <v>69.423076923076934</v>
      </c>
      <c r="H10" s="253" t="s">
        <v>450</v>
      </c>
      <c r="I10" s="252">
        <f>+(100/B5)*H10</f>
        <v>69.807692307692307</v>
      </c>
      <c r="J10" s="254">
        <f t="shared" si="0"/>
        <v>362</v>
      </c>
      <c r="K10" s="252">
        <f t="shared" ref="K10:K20" si="1">+(G10+I10)/2</f>
        <v>69.615384615384613</v>
      </c>
      <c r="L10" s="251" t="s">
        <v>451</v>
      </c>
    </row>
    <row r="11" spans="1:18" ht="35.1" customHeight="1" x14ac:dyDescent="0.25">
      <c r="A11" s="27" t="s">
        <v>372</v>
      </c>
      <c r="B11" s="85" t="s">
        <v>93</v>
      </c>
      <c r="C11" s="86" t="s">
        <v>304</v>
      </c>
      <c r="D11" s="85" t="s">
        <v>95</v>
      </c>
      <c r="E11" s="86" t="s">
        <v>94</v>
      </c>
      <c r="F11" s="251" t="s">
        <v>422</v>
      </c>
      <c r="G11" s="252">
        <f>+(100/B5)*F11</f>
        <v>66.538461538461547</v>
      </c>
      <c r="H11" s="253" t="s">
        <v>423</v>
      </c>
      <c r="I11" s="252">
        <f>+(100/B5)*H11</f>
        <v>68.846153846153854</v>
      </c>
      <c r="J11" s="254">
        <f t="shared" si="0"/>
        <v>352</v>
      </c>
      <c r="K11" s="252">
        <f t="shared" si="1"/>
        <v>67.692307692307708</v>
      </c>
      <c r="L11" s="251" t="s">
        <v>424</v>
      </c>
    </row>
    <row r="12" spans="1:18" ht="35.1" customHeight="1" x14ac:dyDescent="0.25">
      <c r="A12" s="27" t="s">
        <v>375</v>
      </c>
      <c r="B12" s="85" t="s">
        <v>89</v>
      </c>
      <c r="C12" s="86" t="s">
        <v>90</v>
      </c>
      <c r="D12" s="85" t="s">
        <v>91</v>
      </c>
      <c r="E12" s="86" t="s">
        <v>92</v>
      </c>
      <c r="F12" s="251" t="s">
        <v>426</v>
      </c>
      <c r="G12" s="252">
        <f>+(100/B5)*F12</f>
        <v>61.923076923076927</v>
      </c>
      <c r="H12" s="253" t="s">
        <v>427</v>
      </c>
      <c r="I12" s="252">
        <f>+(100/B5)*H12</f>
        <v>67.884615384615387</v>
      </c>
      <c r="J12" s="254">
        <f t="shared" si="0"/>
        <v>337.5</v>
      </c>
      <c r="K12" s="252">
        <f t="shared" si="1"/>
        <v>64.90384615384616</v>
      </c>
      <c r="L12" s="251" t="s">
        <v>428</v>
      </c>
    </row>
    <row r="13" spans="1:18" ht="35.1" customHeight="1" x14ac:dyDescent="0.25">
      <c r="A13" s="27" t="s">
        <v>373</v>
      </c>
      <c r="B13" s="85" t="s">
        <v>305</v>
      </c>
      <c r="C13" s="86" t="s">
        <v>306</v>
      </c>
      <c r="D13" s="85" t="s">
        <v>307</v>
      </c>
      <c r="E13" s="86" t="s">
        <v>308</v>
      </c>
      <c r="F13" s="251" t="s">
        <v>419</v>
      </c>
      <c r="G13" s="252">
        <f>+(100/B5)*F13</f>
        <v>64.42307692307692</v>
      </c>
      <c r="H13" s="253" t="s">
        <v>420</v>
      </c>
      <c r="I13" s="252">
        <f>+(100/B5)*H13</f>
        <v>65.961538461538467</v>
      </c>
      <c r="J13" s="254">
        <f t="shared" si="0"/>
        <v>339</v>
      </c>
      <c r="K13" s="252">
        <f t="shared" si="1"/>
        <v>65.192307692307693</v>
      </c>
      <c r="L13" s="251" t="s">
        <v>421</v>
      </c>
    </row>
    <row r="14" spans="1:18" ht="35.1" customHeight="1" x14ac:dyDescent="0.25">
      <c r="A14" s="27" t="s">
        <v>378</v>
      </c>
      <c r="B14" s="85" t="s">
        <v>163</v>
      </c>
      <c r="C14" s="86" t="s">
        <v>164</v>
      </c>
      <c r="D14" s="85" t="s">
        <v>150</v>
      </c>
      <c r="E14" s="86" t="s">
        <v>151</v>
      </c>
      <c r="F14" s="251" t="s">
        <v>415</v>
      </c>
      <c r="G14" s="252">
        <f>+(100/B5)*F14</f>
        <v>66.15384615384616</v>
      </c>
      <c r="H14" s="253" t="s">
        <v>416</v>
      </c>
      <c r="I14" s="252">
        <f>+(100/B5)*H14</f>
        <v>67.5</v>
      </c>
      <c r="J14" s="254">
        <f t="shared" si="0"/>
        <v>347.5</v>
      </c>
      <c r="K14" s="252">
        <f t="shared" si="1"/>
        <v>66.82692307692308</v>
      </c>
      <c r="L14" s="251" t="s">
        <v>409</v>
      </c>
      <c r="R14" s="3" t="s">
        <v>21</v>
      </c>
    </row>
    <row r="15" spans="1:18" ht="35.1" customHeight="1" x14ac:dyDescent="0.25">
      <c r="A15" s="27"/>
      <c r="B15" s="85" t="s">
        <v>309</v>
      </c>
      <c r="C15" s="86" t="s">
        <v>310</v>
      </c>
      <c r="D15" s="85" t="s">
        <v>311</v>
      </c>
      <c r="E15" s="86" t="s">
        <v>312</v>
      </c>
      <c r="F15" s="251" t="s">
        <v>448</v>
      </c>
      <c r="G15" s="252">
        <f>+(100/B5)*F15</f>
        <v>65</v>
      </c>
      <c r="H15" s="253" t="s">
        <v>411</v>
      </c>
      <c r="I15" s="252">
        <f>+(100/B5)*H15</f>
        <v>64.615384615384613</v>
      </c>
      <c r="J15" s="254">
        <f t="shared" si="0"/>
        <v>337</v>
      </c>
      <c r="K15" s="252">
        <f t="shared" si="1"/>
        <v>64.807692307692307</v>
      </c>
      <c r="L15" s="251" t="s">
        <v>449</v>
      </c>
    </row>
    <row r="16" spans="1:18" ht="35.1" customHeight="1" x14ac:dyDescent="0.25">
      <c r="A16" s="27" t="s">
        <v>355</v>
      </c>
      <c r="B16" s="85" t="s">
        <v>109</v>
      </c>
      <c r="C16" s="86" t="s">
        <v>110</v>
      </c>
      <c r="D16" s="85" t="s">
        <v>111</v>
      </c>
      <c r="E16" s="86" t="s">
        <v>112</v>
      </c>
      <c r="F16" s="251" t="s">
        <v>435</v>
      </c>
      <c r="G16" s="252">
        <f>+(100/B5)*F16</f>
        <v>69.230769230769241</v>
      </c>
      <c r="H16" s="253" t="s">
        <v>436</v>
      </c>
      <c r="I16" s="252">
        <f>+(100/B5)*H16</f>
        <v>71.730769230769241</v>
      </c>
      <c r="J16" s="254">
        <f t="shared" si="0"/>
        <v>366.5</v>
      </c>
      <c r="K16" s="252">
        <f t="shared" si="1"/>
        <v>70.480769230769241</v>
      </c>
      <c r="L16" s="251" t="s">
        <v>437</v>
      </c>
    </row>
    <row r="17" spans="1:12" ht="35.1" customHeight="1" x14ac:dyDescent="0.25">
      <c r="A17" s="27" t="s">
        <v>377</v>
      </c>
      <c r="B17" s="85" t="s">
        <v>165</v>
      </c>
      <c r="C17" s="86" t="s">
        <v>166</v>
      </c>
      <c r="D17" s="85" t="s">
        <v>167</v>
      </c>
      <c r="E17" s="86" t="s">
        <v>168</v>
      </c>
      <c r="F17" s="251" t="s">
        <v>382</v>
      </c>
      <c r="G17" s="252">
        <f>+(100/B5)*F17</f>
        <v>66.92307692307692</v>
      </c>
      <c r="H17" s="253" t="s">
        <v>411</v>
      </c>
      <c r="I17" s="252">
        <f>+(100/B5)*H17</f>
        <v>64.615384615384613</v>
      </c>
      <c r="J17" s="254">
        <f t="shared" si="0"/>
        <v>342</v>
      </c>
      <c r="K17" s="252">
        <f t="shared" si="1"/>
        <v>65.769230769230774</v>
      </c>
      <c r="L17" s="264">
        <v>79.5</v>
      </c>
    </row>
    <row r="18" spans="1:12" ht="35.1" customHeight="1" x14ac:dyDescent="0.25">
      <c r="A18" s="27"/>
      <c r="B18" s="85" t="s">
        <v>313</v>
      </c>
      <c r="C18" s="86" t="s">
        <v>314</v>
      </c>
      <c r="D18" s="85" t="s">
        <v>315</v>
      </c>
      <c r="E18" s="86" t="s">
        <v>316</v>
      </c>
      <c r="F18" s="251" t="s">
        <v>393</v>
      </c>
      <c r="G18" s="252">
        <f>+(100/B5)*F18</f>
        <v>61.15384615384616</v>
      </c>
      <c r="H18" s="253" t="s">
        <v>444</v>
      </c>
      <c r="I18" s="252">
        <f>+(100/B5)*H18</f>
        <v>62.692307692307693</v>
      </c>
      <c r="J18" s="254">
        <f t="shared" si="0"/>
        <v>322</v>
      </c>
      <c r="K18" s="252">
        <f t="shared" si="1"/>
        <v>61.923076923076927</v>
      </c>
      <c r="L18" s="264">
        <v>79</v>
      </c>
    </row>
    <row r="19" spans="1:12" ht="35.1" customHeight="1" x14ac:dyDescent="0.25">
      <c r="A19" s="27" t="s">
        <v>374</v>
      </c>
      <c r="B19" s="85" t="s">
        <v>294</v>
      </c>
      <c r="C19" s="86" t="s">
        <v>295</v>
      </c>
      <c r="D19" s="85" t="s">
        <v>296</v>
      </c>
      <c r="E19" s="86" t="s">
        <v>297</v>
      </c>
      <c r="F19" s="251" t="s">
        <v>420</v>
      </c>
      <c r="G19" s="252">
        <f>+(100/B5)*F19</f>
        <v>65.961538461538467</v>
      </c>
      <c r="H19" s="253" t="s">
        <v>448</v>
      </c>
      <c r="I19" s="252">
        <f>+(100/B5)*H19</f>
        <v>65</v>
      </c>
      <c r="J19" s="254">
        <f t="shared" si="0"/>
        <v>340.5</v>
      </c>
      <c r="K19" s="252">
        <f t="shared" si="1"/>
        <v>65.480769230769226</v>
      </c>
      <c r="L19" s="264">
        <v>78.5</v>
      </c>
    </row>
    <row r="20" spans="1:12" ht="35.1" customHeight="1" thickBot="1" x14ac:dyDescent="0.3">
      <c r="A20" s="27" t="s">
        <v>405</v>
      </c>
      <c r="B20" s="85" t="s">
        <v>139</v>
      </c>
      <c r="C20" s="86" t="s">
        <v>140</v>
      </c>
      <c r="D20" s="85" t="s">
        <v>141</v>
      </c>
      <c r="E20" s="86" t="s">
        <v>142</v>
      </c>
      <c r="F20" s="251" t="s">
        <v>438</v>
      </c>
      <c r="G20" s="252">
        <f>+(100/B5)*F20</f>
        <v>69.615384615384613</v>
      </c>
      <c r="H20" s="253" t="s">
        <v>439</v>
      </c>
      <c r="I20" s="252">
        <f>+(100/B5)*H20</f>
        <v>69.423076923076934</v>
      </c>
      <c r="J20" s="254">
        <f t="shared" ref="J20" si="2">F20+H20</f>
        <v>361.5</v>
      </c>
      <c r="K20" s="252">
        <f t="shared" si="1"/>
        <v>69.519230769230774</v>
      </c>
      <c r="L20" s="264">
        <v>85.5</v>
      </c>
    </row>
    <row r="21" spans="1:12" ht="16.5" customHeight="1" thickBot="1" x14ac:dyDescent="0.3">
      <c r="A21" s="143" t="s">
        <v>30</v>
      </c>
      <c r="B21" s="144"/>
      <c r="C21" s="144"/>
      <c r="D21" s="144"/>
      <c r="E21" s="144"/>
      <c r="F21" s="145"/>
      <c r="G21" s="145"/>
      <c r="H21" s="145"/>
      <c r="I21" s="145"/>
      <c r="J21" s="145"/>
      <c r="K21" s="145"/>
      <c r="L21" s="145"/>
    </row>
    <row r="22" spans="1:12" ht="16.5" customHeight="1" thickBot="1" x14ac:dyDescent="0.3">
      <c r="A22" s="143" t="s">
        <v>31</v>
      </c>
      <c r="B22" s="144"/>
      <c r="C22" s="144"/>
      <c r="D22" s="144"/>
      <c r="E22" s="144"/>
      <c r="F22" s="145"/>
      <c r="G22" s="145"/>
      <c r="H22" s="145"/>
      <c r="I22" s="145"/>
      <c r="J22" s="145"/>
      <c r="K22" s="145"/>
      <c r="L22" s="145"/>
    </row>
  </sheetData>
  <protectedRanges>
    <protectedRange sqref="E3:E4" name="Range1"/>
    <protectedRange sqref="B9:F20" name="Range2"/>
    <protectedRange sqref="H9:H20" name="Range3"/>
    <protectedRange sqref="L9:L20" name="Range4"/>
    <protectedRange sqref="A21:L22" name="Range5"/>
    <protectedRange sqref="B2:E2" name="Range4_1"/>
  </protectedRanges>
  <mergeCells count="2">
    <mergeCell ref="A21:L21"/>
    <mergeCell ref="A22:L22"/>
  </mergeCells>
  <pageMargins left="0.7" right="0.7" top="0.75" bottom="0.75" header="0.3" footer="0.3"/>
  <pageSetup paperSize="8" orientation="landscape" r:id="rId1"/>
  <headerFooter>
    <oddFooter>&amp;C&amp;"Helvetica Neue,Regular"&amp;12&amp;K000000&amp;P</oddFooter>
  </headerFooter>
  <ignoredErrors>
    <ignoredError sqref="B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B3A666"/>
    <pageSetUpPr fitToPage="1"/>
  </sheetPr>
  <dimension ref="A1:N25"/>
  <sheetViews>
    <sheetView showGridLines="0" topLeftCell="A9" workbookViewId="0">
      <selection activeCell="F15" sqref="F15"/>
    </sheetView>
  </sheetViews>
  <sheetFormatPr defaultColWidth="8.85546875" defaultRowHeight="15" customHeight="1" x14ac:dyDescent="0.2"/>
  <cols>
    <col min="1" max="1" width="10.28515625" style="33" customWidth="1"/>
    <col min="2" max="2" width="24.42578125" style="33" customWidth="1"/>
    <col min="3" max="3" width="30.28515625" style="33" customWidth="1"/>
    <col min="4" max="4" width="13" style="33" customWidth="1"/>
    <col min="5" max="5" width="28.7109375" style="33" customWidth="1"/>
    <col min="6" max="6" width="16.7109375" style="33" customWidth="1"/>
    <col min="7" max="7" width="10.140625" style="33" customWidth="1"/>
    <col min="8" max="8" width="10.28515625" style="33" customWidth="1"/>
    <col min="9" max="13" width="10" style="33" customWidth="1"/>
    <col min="14" max="14" width="14.42578125" style="33" customWidth="1"/>
    <col min="15" max="18" width="9.140625" style="33"/>
    <col min="19" max="16384" width="8.85546875" style="33"/>
  </cols>
  <sheetData>
    <row r="1" spans="1:14" ht="17.25" customHeight="1" x14ac:dyDescent="0.25">
      <c r="A1" s="46" t="s">
        <v>0</v>
      </c>
      <c r="B1" s="28"/>
      <c r="C1" s="29"/>
      <c r="D1" s="30"/>
      <c r="E1" s="29"/>
      <c r="F1" s="31"/>
      <c r="G1" s="31"/>
      <c r="H1" s="31"/>
      <c r="I1" s="31"/>
      <c r="J1" s="31"/>
      <c r="K1" s="31"/>
      <c r="L1" s="31"/>
      <c r="M1" s="31"/>
      <c r="N1" s="32"/>
    </row>
    <row r="2" spans="1:14" ht="15.75" customHeight="1" x14ac:dyDescent="0.25">
      <c r="A2" s="46" t="s">
        <v>1</v>
      </c>
      <c r="B2" s="78" t="s">
        <v>212</v>
      </c>
      <c r="C2" s="29"/>
      <c r="D2" s="47" t="s">
        <v>2</v>
      </c>
      <c r="E2" s="78" t="s">
        <v>213</v>
      </c>
      <c r="F2" s="34"/>
      <c r="G2" s="31"/>
      <c r="H2" s="31"/>
      <c r="I2" s="35"/>
      <c r="J2" s="36"/>
      <c r="K2" s="31"/>
      <c r="L2" s="31"/>
      <c r="M2" s="31"/>
      <c r="N2" s="32"/>
    </row>
    <row r="3" spans="1:14" ht="15.75" customHeight="1" x14ac:dyDescent="0.25">
      <c r="A3" s="46" t="s">
        <v>3</v>
      </c>
      <c r="B3" s="48" t="s">
        <v>35</v>
      </c>
      <c r="C3" s="49"/>
      <c r="D3" s="50"/>
      <c r="E3" s="51"/>
      <c r="F3" s="31"/>
      <c r="G3" s="31"/>
      <c r="H3" s="31"/>
      <c r="I3" s="35"/>
      <c r="J3" s="36"/>
      <c r="K3" s="31"/>
      <c r="L3" s="29"/>
      <c r="M3" s="29"/>
      <c r="N3" s="29"/>
    </row>
    <row r="4" spans="1:14" ht="15.75" customHeight="1" x14ac:dyDescent="0.25">
      <c r="A4" s="52" t="s">
        <v>5</v>
      </c>
      <c r="B4" s="109" t="s">
        <v>47</v>
      </c>
      <c r="C4" s="111">
        <v>260</v>
      </c>
      <c r="D4" s="53" t="s">
        <v>6</v>
      </c>
      <c r="E4" s="74" t="s">
        <v>206</v>
      </c>
      <c r="F4" s="37"/>
      <c r="G4" s="31"/>
      <c r="H4" s="31"/>
      <c r="I4" s="35"/>
      <c r="J4" s="36"/>
      <c r="K4" s="31"/>
      <c r="L4" s="29"/>
      <c r="M4" s="29"/>
      <c r="N4" s="29"/>
    </row>
    <row r="5" spans="1:14" ht="15.75" customHeight="1" x14ac:dyDescent="0.25">
      <c r="A5" s="54"/>
      <c r="B5" s="110"/>
      <c r="C5" s="112"/>
      <c r="D5" s="48" t="s">
        <v>49</v>
      </c>
      <c r="E5" s="75" t="s">
        <v>207</v>
      </c>
      <c r="F5" s="37"/>
      <c r="G5" s="31"/>
      <c r="H5" s="31"/>
      <c r="I5" s="35"/>
      <c r="J5" s="36"/>
      <c r="K5" s="31"/>
      <c r="L5" s="29"/>
      <c r="M5" s="29"/>
      <c r="N5" s="29"/>
    </row>
    <row r="6" spans="1:14" ht="15.75" customHeight="1" x14ac:dyDescent="0.25">
      <c r="A6" s="54"/>
      <c r="B6" s="109" t="s">
        <v>48</v>
      </c>
      <c r="C6" s="111">
        <v>240</v>
      </c>
      <c r="D6" s="53" t="s">
        <v>6</v>
      </c>
      <c r="E6" s="74" t="s">
        <v>208</v>
      </c>
      <c r="F6" s="37"/>
      <c r="G6" s="31"/>
      <c r="H6" s="31"/>
      <c r="I6" s="35"/>
      <c r="J6" s="36"/>
      <c r="K6" s="31"/>
      <c r="L6" s="55"/>
      <c r="M6" s="55"/>
      <c r="N6" s="29"/>
    </row>
    <row r="7" spans="1:14" ht="15.75" customHeight="1" x14ac:dyDescent="0.25">
      <c r="A7" s="54"/>
      <c r="B7" s="110"/>
      <c r="C7" s="112"/>
      <c r="D7" s="48" t="s">
        <v>49</v>
      </c>
      <c r="E7" s="75" t="s">
        <v>209</v>
      </c>
      <c r="F7" s="37"/>
      <c r="G7" s="31"/>
      <c r="H7" s="31"/>
      <c r="I7" s="35"/>
      <c r="J7" s="36"/>
      <c r="K7" s="31"/>
      <c r="L7" s="55"/>
      <c r="M7" s="55"/>
      <c r="N7" s="29"/>
    </row>
    <row r="8" spans="1:14" ht="15.75" customHeight="1" x14ac:dyDescent="0.25">
      <c r="A8" s="54"/>
      <c r="B8" s="109" t="s">
        <v>46</v>
      </c>
      <c r="C8" s="111">
        <v>250</v>
      </c>
      <c r="D8" s="53" t="s">
        <v>6</v>
      </c>
      <c r="E8" s="74" t="s">
        <v>206</v>
      </c>
      <c r="F8" s="37"/>
      <c r="G8" s="31"/>
      <c r="H8" s="31"/>
      <c r="I8" s="35"/>
      <c r="J8" s="36"/>
      <c r="K8" s="31"/>
      <c r="L8" s="31"/>
      <c r="M8" s="31"/>
      <c r="N8" s="32"/>
    </row>
    <row r="9" spans="1:14" ht="15.75" customHeight="1" x14ac:dyDescent="0.25">
      <c r="A9" s="54"/>
      <c r="B9" s="110"/>
      <c r="C9" s="112"/>
      <c r="D9" s="48" t="s">
        <v>49</v>
      </c>
      <c r="E9" s="75" t="s">
        <v>207</v>
      </c>
      <c r="F9" s="37"/>
      <c r="G9" s="31"/>
      <c r="H9" s="31"/>
      <c r="I9" s="35"/>
      <c r="J9" s="36"/>
      <c r="K9" s="31"/>
      <c r="L9" s="31"/>
      <c r="M9" s="31"/>
      <c r="N9" s="32"/>
    </row>
    <row r="10" spans="1:14" ht="15" customHeight="1" x14ac:dyDescent="0.25">
      <c r="A10" s="47" t="s">
        <v>7</v>
      </c>
      <c r="B10" s="38"/>
      <c r="C10" s="39"/>
      <c r="D10" s="39"/>
      <c r="E10" s="40"/>
      <c r="F10" s="34"/>
      <c r="G10" s="31"/>
      <c r="H10" s="31"/>
      <c r="I10" s="35"/>
      <c r="J10" s="36"/>
      <c r="K10" s="31"/>
      <c r="L10" s="31"/>
      <c r="M10" s="31"/>
      <c r="N10" s="32"/>
    </row>
    <row r="11" spans="1:14" ht="15" customHeight="1" x14ac:dyDescent="0.25">
      <c r="A11" s="56" t="s">
        <v>8</v>
      </c>
      <c r="B11" s="41"/>
      <c r="C11" s="42"/>
      <c r="D11" s="43"/>
      <c r="E11" s="42"/>
      <c r="F11" s="44"/>
      <c r="G11" s="44"/>
      <c r="H11" s="44"/>
      <c r="I11" s="44"/>
      <c r="J11" s="44"/>
      <c r="K11" s="44"/>
      <c r="L11" s="44"/>
      <c r="M11" s="44"/>
      <c r="N11" s="45"/>
    </row>
    <row r="12" spans="1:14" ht="36" customHeight="1" thickBot="1" x14ac:dyDescent="0.25">
      <c r="A12" s="57" t="s">
        <v>9</v>
      </c>
      <c r="B12" s="57" t="s">
        <v>10</v>
      </c>
      <c r="C12" s="57" t="s">
        <v>11</v>
      </c>
      <c r="D12" s="57" t="s">
        <v>12</v>
      </c>
      <c r="E12" s="57" t="s">
        <v>13</v>
      </c>
      <c r="F12" s="57" t="s">
        <v>14</v>
      </c>
      <c r="G12" s="57" t="s">
        <v>15</v>
      </c>
      <c r="H12" s="57" t="s">
        <v>16</v>
      </c>
      <c r="I12" s="57" t="s">
        <v>17</v>
      </c>
      <c r="J12" s="76" t="s">
        <v>210</v>
      </c>
      <c r="K12" s="76" t="s">
        <v>211</v>
      </c>
      <c r="L12" s="57" t="s">
        <v>18</v>
      </c>
      <c r="M12" s="57" t="s">
        <v>19</v>
      </c>
      <c r="N12" s="57" t="s">
        <v>20</v>
      </c>
    </row>
    <row r="13" spans="1:14" ht="35.1" customHeight="1" x14ac:dyDescent="0.25">
      <c r="A13" s="235" t="s">
        <v>357</v>
      </c>
      <c r="B13" s="146" t="s">
        <v>218</v>
      </c>
      <c r="C13" s="93" t="s">
        <v>214</v>
      </c>
      <c r="D13" s="90" t="s">
        <v>215</v>
      </c>
      <c r="E13" s="89" t="s">
        <v>216</v>
      </c>
      <c r="F13" s="90" t="s">
        <v>217</v>
      </c>
      <c r="G13" s="182" t="s">
        <v>84</v>
      </c>
      <c r="H13" s="199">
        <v>160.5</v>
      </c>
      <c r="I13" s="200">
        <f>H13/260*100</f>
        <v>61.730769230769234</v>
      </c>
      <c r="J13" s="201">
        <v>170.5</v>
      </c>
      <c r="K13" s="200">
        <f>J13/260*100</f>
        <v>65.57692307692308</v>
      </c>
      <c r="L13" s="202">
        <f>+H13+J13</f>
        <v>331</v>
      </c>
      <c r="M13" s="203">
        <f>L13/520*100</f>
        <v>63.653846153846146</v>
      </c>
      <c r="N13" s="204">
        <f>M13+M14+M15</f>
        <v>189.42307692307691</v>
      </c>
    </row>
    <row r="14" spans="1:14" ht="35.1" customHeight="1" x14ac:dyDescent="0.25">
      <c r="A14" s="236"/>
      <c r="B14" s="147"/>
      <c r="C14" s="94" t="s">
        <v>219</v>
      </c>
      <c r="D14" s="88" t="s">
        <v>220</v>
      </c>
      <c r="E14" s="87" t="s">
        <v>221</v>
      </c>
      <c r="F14" s="88"/>
      <c r="G14" s="193" t="s">
        <v>84</v>
      </c>
      <c r="H14" s="199">
        <v>160.5</v>
      </c>
      <c r="I14" s="205">
        <f>H14/260*100</f>
        <v>61.730769230769234</v>
      </c>
      <c r="J14" s="199">
        <v>162</v>
      </c>
      <c r="K14" s="205">
        <f>J14/260*100</f>
        <v>62.307692307692307</v>
      </c>
      <c r="L14" s="206">
        <f>+H14+J14</f>
        <v>322.5</v>
      </c>
      <c r="M14" s="207">
        <f>L14/520*100</f>
        <v>62.019230769230774</v>
      </c>
      <c r="N14" s="208"/>
    </row>
    <row r="15" spans="1:14" ht="35.1" customHeight="1" x14ac:dyDescent="0.25">
      <c r="A15" s="236"/>
      <c r="B15" s="147"/>
      <c r="C15" s="94" t="s">
        <v>222</v>
      </c>
      <c r="D15" s="88">
        <v>1927235</v>
      </c>
      <c r="E15" s="87" t="s">
        <v>223</v>
      </c>
      <c r="F15" s="88">
        <v>1952721</v>
      </c>
      <c r="G15" s="193" t="s">
        <v>84</v>
      </c>
      <c r="H15" s="199">
        <v>163</v>
      </c>
      <c r="I15" s="205">
        <f>H15/260*100</f>
        <v>62.692307692307693</v>
      </c>
      <c r="J15" s="199">
        <v>168.5</v>
      </c>
      <c r="K15" s="205">
        <f>J15/260*100</f>
        <v>64.807692307692307</v>
      </c>
      <c r="L15" s="206">
        <f>+H15+J15</f>
        <v>331.5</v>
      </c>
      <c r="M15" s="207">
        <f>L15/520*100</f>
        <v>63.749999999999993</v>
      </c>
      <c r="N15" s="208"/>
    </row>
    <row r="16" spans="1:14" ht="35.1" customHeight="1" thickBot="1" x14ac:dyDescent="0.3">
      <c r="A16" s="237"/>
      <c r="B16" s="148"/>
      <c r="C16" s="164"/>
      <c r="D16" s="165"/>
      <c r="E16" s="165"/>
      <c r="F16" s="165"/>
      <c r="G16" s="183"/>
      <c r="H16" s="209"/>
      <c r="I16" s="210"/>
      <c r="J16" s="211"/>
      <c r="K16" s="210"/>
      <c r="L16" s="212">
        <f t="shared" ref="L13:L24" si="0">+H16+J16</f>
        <v>0</v>
      </c>
      <c r="M16" s="213"/>
      <c r="N16" s="214"/>
    </row>
    <row r="17" spans="1:14" ht="35.1" customHeight="1" thickBot="1" x14ac:dyDescent="0.3">
      <c r="A17" s="235" t="s">
        <v>356</v>
      </c>
      <c r="B17" s="161" t="s">
        <v>244</v>
      </c>
      <c r="C17" s="169" t="s">
        <v>224</v>
      </c>
      <c r="D17" s="170" t="s">
        <v>225</v>
      </c>
      <c r="E17" s="171" t="s">
        <v>226</v>
      </c>
      <c r="F17" s="170" t="s">
        <v>227</v>
      </c>
      <c r="G17" s="178" t="s">
        <v>65</v>
      </c>
      <c r="H17" s="215">
        <v>151.5</v>
      </c>
      <c r="I17" s="216">
        <f>H17/240*100</f>
        <v>63.125</v>
      </c>
      <c r="J17" s="217">
        <v>159</v>
      </c>
      <c r="K17" s="216">
        <f>J17/240*100</f>
        <v>66.25</v>
      </c>
      <c r="L17" s="206">
        <f>+H17+J17</f>
        <v>310.5</v>
      </c>
      <c r="M17" s="218">
        <f>L17/480*100</f>
        <v>64.6875</v>
      </c>
      <c r="N17" s="219" cm="1">
        <f t="array" ref="N17">SUM(LARGE(M17:M20,{1,2,3}))</f>
        <v>186.5</v>
      </c>
    </row>
    <row r="18" spans="1:14" ht="35.1" customHeight="1" x14ac:dyDescent="0.25">
      <c r="A18" s="236"/>
      <c r="B18" s="162"/>
      <c r="C18" s="172" t="s">
        <v>228</v>
      </c>
      <c r="D18" s="173" t="s">
        <v>229</v>
      </c>
      <c r="E18" s="174" t="s">
        <v>230</v>
      </c>
      <c r="F18" s="173" t="s">
        <v>231</v>
      </c>
      <c r="G18" s="177" t="s">
        <v>65</v>
      </c>
      <c r="H18" s="220">
        <v>141.5</v>
      </c>
      <c r="I18" s="205">
        <f>H18/240*100</f>
        <v>58.958333333333336</v>
      </c>
      <c r="J18" s="199">
        <v>148</v>
      </c>
      <c r="K18" s="205">
        <f>J18/240*100</f>
        <v>61.666666666666671</v>
      </c>
      <c r="L18" s="206">
        <f>H18+J18</f>
        <v>289.5</v>
      </c>
      <c r="M18" s="207">
        <f>L18/480*100</f>
        <v>60.3125</v>
      </c>
      <c r="N18" s="221"/>
    </row>
    <row r="19" spans="1:14" ht="35.1" customHeight="1" x14ac:dyDescent="0.25">
      <c r="A19" s="236"/>
      <c r="B19" s="162"/>
      <c r="C19" s="172" t="s">
        <v>232</v>
      </c>
      <c r="D19" s="173" t="s">
        <v>233</v>
      </c>
      <c r="E19" s="174" t="s">
        <v>234</v>
      </c>
      <c r="F19" s="173" t="s">
        <v>235</v>
      </c>
      <c r="G19" s="177" t="s">
        <v>66</v>
      </c>
      <c r="H19" s="222">
        <v>153.5</v>
      </c>
      <c r="I19" s="223">
        <f>H19/250*100</f>
        <v>61.4</v>
      </c>
      <c r="J19" s="199">
        <v>154</v>
      </c>
      <c r="K19" s="205">
        <f>J19/250*100</f>
        <v>61.6</v>
      </c>
      <c r="L19" s="206">
        <f>+H19+J19</f>
        <v>307.5</v>
      </c>
      <c r="M19" s="207">
        <f>L19/500*100</f>
        <v>61.5</v>
      </c>
      <c r="N19" s="221"/>
    </row>
    <row r="20" spans="1:14" ht="35.1" customHeight="1" thickBot="1" x14ac:dyDescent="0.3">
      <c r="A20" s="237"/>
      <c r="B20" s="163"/>
      <c r="C20" s="175"/>
      <c r="D20" s="176"/>
      <c r="E20" s="176"/>
      <c r="F20" s="176"/>
      <c r="G20" s="179"/>
      <c r="H20" s="215"/>
      <c r="I20" s="216"/>
      <c r="J20" s="217"/>
      <c r="K20" s="216"/>
      <c r="L20" s="224">
        <f t="shared" si="0"/>
        <v>0</v>
      </c>
      <c r="M20" s="225"/>
      <c r="N20" s="226"/>
    </row>
    <row r="21" spans="1:14" ht="35.1" customHeight="1" x14ac:dyDescent="0.25">
      <c r="A21" s="238" t="s">
        <v>355</v>
      </c>
      <c r="B21" s="149" t="s">
        <v>245</v>
      </c>
      <c r="C21" s="166" t="s">
        <v>236</v>
      </c>
      <c r="D21" s="167" t="s">
        <v>237</v>
      </c>
      <c r="E21" s="168" t="s">
        <v>238</v>
      </c>
      <c r="F21" s="167" t="s">
        <v>239</v>
      </c>
      <c r="G21" s="180" t="s">
        <v>84</v>
      </c>
      <c r="H21" s="227">
        <v>173.5</v>
      </c>
      <c r="I21" s="200">
        <f>H21/260*100</f>
        <v>66.730769230769226</v>
      </c>
      <c r="J21" s="201">
        <v>178.5</v>
      </c>
      <c r="K21" s="200">
        <f>J21/260*100</f>
        <v>68.65384615384616</v>
      </c>
      <c r="L21" s="202">
        <f>+H21+J21</f>
        <v>352</v>
      </c>
      <c r="M21" s="203">
        <f>L21/520*100</f>
        <v>67.692307692307693</v>
      </c>
      <c r="N21" s="228" cm="1">
        <f t="array" ref="N21">SUM(LARGE(M21:M24,{1,2,3}))</f>
        <v>190.92147435897436</v>
      </c>
    </row>
    <row r="22" spans="1:14" ht="35.1" customHeight="1" x14ac:dyDescent="0.25">
      <c r="A22" s="239"/>
      <c r="B22" s="150"/>
      <c r="C22" s="94" t="s">
        <v>240</v>
      </c>
      <c r="D22" s="88" t="s">
        <v>241</v>
      </c>
      <c r="E22" s="87" t="s">
        <v>242</v>
      </c>
      <c r="F22" s="88" t="s">
        <v>243</v>
      </c>
      <c r="G22" s="177" t="s">
        <v>65</v>
      </c>
      <c r="H22" s="222">
        <v>143.5</v>
      </c>
      <c r="I22" s="205">
        <f>H22/240*100</f>
        <v>59.791666666666664</v>
      </c>
      <c r="J22" s="199">
        <v>145.5</v>
      </c>
      <c r="K22" s="205">
        <f>J22/240*100</f>
        <v>60.624999999999993</v>
      </c>
      <c r="L22" s="206">
        <f>+H22+J22</f>
        <v>289</v>
      </c>
      <c r="M22" s="207">
        <f>L22/480*100</f>
        <v>60.208333333333329</v>
      </c>
      <c r="N22" s="229"/>
    </row>
    <row r="23" spans="1:14" ht="35.1" customHeight="1" x14ac:dyDescent="0.25">
      <c r="A23" s="239"/>
      <c r="B23" s="150"/>
      <c r="C23" s="94" t="s">
        <v>232</v>
      </c>
      <c r="D23" s="88" t="s">
        <v>233</v>
      </c>
      <c r="E23" s="87" t="s">
        <v>234</v>
      </c>
      <c r="F23" s="88" t="s">
        <v>235</v>
      </c>
      <c r="G23" s="177" t="s">
        <v>65</v>
      </c>
      <c r="H23" s="222">
        <v>146</v>
      </c>
      <c r="I23" s="205">
        <f>H23/240*100</f>
        <v>60.833333333333329</v>
      </c>
      <c r="J23" s="199">
        <v>156.5</v>
      </c>
      <c r="K23" s="205">
        <f>J23/240*100</f>
        <v>65.208333333333329</v>
      </c>
      <c r="L23" s="206">
        <f>+H23+J23</f>
        <v>302.5</v>
      </c>
      <c r="M23" s="207">
        <f>L23/480*100</f>
        <v>63.020833333333336</v>
      </c>
      <c r="N23" s="229"/>
    </row>
    <row r="24" spans="1:14" ht="35.1" customHeight="1" thickBot="1" x14ac:dyDescent="0.3">
      <c r="A24" s="240"/>
      <c r="B24" s="151"/>
      <c r="C24" s="95" t="s">
        <v>224</v>
      </c>
      <c r="D24" s="92" t="s">
        <v>225</v>
      </c>
      <c r="E24" s="91" t="s">
        <v>226</v>
      </c>
      <c r="F24" s="92" t="s">
        <v>227</v>
      </c>
      <c r="G24" s="181" t="s">
        <v>66</v>
      </c>
      <c r="H24" s="230">
        <v>148.5</v>
      </c>
      <c r="I24" s="231">
        <f>H24/250*100</f>
        <v>59.4</v>
      </c>
      <c r="J24" s="211">
        <v>151.5</v>
      </c>
      <c r="K24" s="231">
        <f>J24/250*100</f>
        <v>60.6</v>
      </c>
      <c r="L24" s="232">
        <f>+H24+J24</f>
        <v>300</v>
      </c>
      <c r="M24" s="233">
        <f>L24/500*100</f>
        <v>60</v>
      </c>
      <c r="N24" s="234"/>
    </row>
    <row r="25" spans="1:14" ht="14.25" x14ac:dyDescent="0.2"/>
  </sheetData>
  <protectedRanges>
    <protectedRange sqref="A20:K20 A21:H24 I16:K16 A13:H19" name="Range2"/>
    <protectedRange sqref="B2:E2" name="Range4_1"/>
    <protectedRange sqref="E4:E9" name="Range3_1"/>
    <protectedRange sqref="I13:K13" name="Range1_1"/>
    <protectedRange sqref="M13" name="Range2_2"/>
    <protectedRange sqref="I14:K14" name="Range1_2"/>
    <protectedRange sqref="M14" name="Range2_3"/>
    <protectedRange sqref="I15:K15" name="Range1_3"/>
    <protectedRange sqref="M15" name="Range2_4"/>
    <protectedRange sqref="I21:K21" name="Range1_4"/>
    <protectedRange sqref="M21" name="Range2_5"/>
    <protectedRange sqref="I17:K18" name="Range1_5"/>
    <protectedRange sqref="M17:M18" name="Range2_6"/>
    <protectedRange sqref="I22:K23" name="Range1_6"/>
    <protectedRange sqref="M22:M23" name="Range2_7"/>
    <protectedRange sqref="I19:K19" name="Range1_7"/>
    <protectedRange sqref="M19" name="Range2_8"/>
    <protectedRange sqref="I24:K24" name="Range1_8"/>
    <protectedRange sqref="M24" name="Range2_9"/>
  </protectedRanges>
  <mergeCells count="15">
    <mergeCell ref="N13:N16"/>
    <mergeCell ref="N17:N20"/>
    <mergeCell ref="N21:N24"/>
    <mergeCell ref="A13:A16"/>
    <mergeCell ref="B13:B16"/>
    <mergeCell ref="A17:A20"/>
    <mergeCell ref="B17:B20"/>
    <mergeCell ref="A21:A24"/>
    <mergeCell ref="B21:B24"/>
    <mergeCell ref="B4:B5"/>
    <mergeCell ref="C4:C5"/>
    <mergeCell ref="B6:B7"/>
    <mergeCell ref="C6:C7"/>
    <mergeCell ref="B8:B9"/>
    <mergeCell ref="C8:C9"/>
  </mergeCells>
  <pageMargins left="0.7" right="0.7" top="0.75" bottom="0.75" header="0.3" footer="0.3"/>
  <pageSetup paperSize="8" scale="92" orientation="landscape" r:id="rId1"/>
  <headerFooter>
    <oddFooter>&amp;C&amp;"Helvetica Neue,Regular"&amp;12&amp;K000000&amp;P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B3A666"/>
  </sheetPr>
  <dimension ref="A1:R17"/>
  <sheetViews>
    <sheetView showGridLines="0" topLeftCell="A5" workbookViewId="0">
      <selection activeCell="D11" sqref="D11"/>
    </sheetView>
  </sheetViews>
  <sheetFormatPr defaultColWidth="8.85546875" defaultRowHeight="15" customHeight="1" x14ac:dyDescent="0.2"/>
  <cols>
    <col min="1" max="1" width="8.85546875" style="3" customWidth="1"/>
    <col min="2" max="2" width="28.140625" style="3" customWidth="1"/>
    <col min="3" max="3" width="14.42578125" style="3" customWidth="1"/>
    <col min="4" max="4" width="31.7109375" style="3" customWidth="1"/>
    <col min="5" max="5" width="14.42578125" style="3" customWidth="1"/>
    <col min="6" max="12" width="11.28515625" style="3" customWidth="1"/>
    <col min="13" max="13" width="8.85546875" style="3" customWidth="1"/>
    <col min="14" max="16384" width="8.85546875" style="3"/>
  </cols>
  <sheetData>
    <row r="1" spans="1:18" ht="27.75" customHeight="1" x14ac:dyDescent="0.25">
      <c r="A1" s="7" t="s">
        <v>22</v>
      </c>
      <c r="B1" s="1"/>
      <c r="C1" s="2"/>
      <c r="D1" s="1"/>
      <c r="E1" s="8"/>
      <c r="F1" s="9"/>
      <c r="G1" s="12"/>
      <c r="H1" s="11"/>
      <c r="I1" s="4"/>
      <c r="J1" s="4"/>
      <c r="K1" s="4"/>
      <c r="L1" s="4"/>
    </row>
    <row r="2" spans="1:18" ht="27.75" customHeight="1" x14ac:dyDescent="0.25">
      <c r="A2" s="7" t="s">
        <v>23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60"/>
      <c r="I2" s="4"/>
      <c r="J2" s="4"/>
      <c r="K2" s="4"/>
      <c r="L2" s="4"/>
    </row>
    <row r="3" spans="1:18" ht="27.75" customHeight="1" x14ac:dyDescent="0.25">
      <c r="A3" s="7" t="s">
        <v>24</v>
      </c>
      <c r="B3" s="7" t="s">
        <v>36</v>
      </c>
      <c r="C3" s="13"/>
      <c r="D3" s="98" t="s">
        <v>318</v>
      </c>
      <c r="E3" s="13"/>
      <c r="F3" s="14"/>
      <c r="G3" s="15"/>
      <c r="H3" s="16"/>
      <c r="I3" s="4"/>
      <c r="J3" s="4"/>
      <c r="K3" s="4"/>
      <c r="L3" s="4"/>
    </row>
    <row r="4" spans="1:18" ht="27.75" customHeight="1" x14ac:dyDescent="0.25">
      <c r="A4" s="18" t="s">
        <v>26</v>
      </c>
      <c r="B4" s="18" t="s">
        <v>42</v>
      </c>
      <c r="C4" s="19"/>
      <c r="D4" s="97" t="s">
        <v>317</v>
      </c>
      <c r="E4" s="17"/>
      <c r="F4" s="16"/>
      <c r="G4" s="15"/>
      <c r="H4" s="16"/>
      <c r="I4" s="4"/>
      <c r="J4" s="4"/>
      <c r="K4" s="4"/>
      <c r="L4" s="4"/>
    </row>
    <row r="5" spans="1:18" ht="27.75" customHeight="1" x14ac:dyDescent="0.25">
      <c r="A5" s="18" t="s">
        <v>43</v>
      </c>
      <c r="B5" s="65">
        <v>220</v>
      </c>
      <c r="C5" s="19"/>
      <c r="D5" s="7"/>
      <c r="E5" s="17"/>
      <c r="F5" s="16"/>
      <c r="G5" s="15"/>
      <c r="H5" s="16"/>
      <c r="I5" s="4"/>
      <c r="J5" s="4"/>
      <c r="K5" s="4"/>
      <c r="L5" s="4"/>
    </row>
    <row r="6" spans="1:18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4"/>
      <c r="J6" s="4"/>
      <c r="K6" s="4"/>
      <c r="L6" s="4"/>
    </row>
    <row r="7" spans="1:18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59"/>
      <c r="J7" s="59"/>
      <c r="K7" s="59"/>
      <c r="L7" s="59"/>
    </row>
    <row r="8" spans="1:18" ht="30.75" customHeight="1" x14ac:dyDescent="0.25">
      <c r="A8" s="23" t="s">
        <v>28</v>
      </c>
      <c r="B8" s="24" t="s">
        <v>11</v>
      </c>
      <c r="C8" s="96" t="s">
        <v>12</v>
      </c>
      <c r="D8" s="24" t="s">
        <v>13</v>
      </c>
      <c r="E8" s="96" t="s">
        <v>14</v>
      </c>
      <c r="F8" s="25" t="s">
        <v>16</v>
      </c>
      <c r="G8" s="25" t="s">
        <v>17</v>
      </c>
      <c r="H8" s="104" t="s">
        <v>210</v>
      </c>
      <c r="I8" s="104" t="s">
        <v>211</v>
      </c>
      <c r="J8" s="26" t="s">
        <v>18</v>
      </c>
      <c r="K8" s="26" t="s">
        <v>19</v>
      </c>
      <c r="L8" s="26" t="s">
        <v>29</v>
      </c>
    </row>
    <row r="9" spans="1:18" ht="45" customHeight="1" x14ac:dyDescent="0.25">
      <c r="A9" s="27" t="s">
        <v>355</v>
      </c>
      <c r="B9" s="105" t="s">
        <v>236</v>
      </c>
      <c r="C9" s="106" t="s">
        <v>237</v>
      </c>
      <c r="D9" s="105" t="s">
        <v>238</v>
      </c>
      <c r="E9" s="106" t="s">
        <v>239</v>
      </c>
      <c r="F9" s="247" t="s">
        <v>395</v>
      </c>
      <c r="G9" s="248">
        <f>+(100/B5)*F9</f>
        <v>69.318181818181813</v>
      </c>
      <c r="H9" s="249" t="s">
        <v>383</v>
      </c>
      <c r="I9" s="248">
        <f>+(100/B5)*H9</f>
        <v>71.13636363636364</v>
      </c>
      <c r="J9" s="250">
        <f t="shared" ref="J9:J14" si="0">F9+H9</f>
        <v>309</v>
      </c>
      <c r="K9" s="248">
        <f>+(G9+I9)/2</f>
        <v>70.22727272727272</v>
      </c>
      <c r="L9" s="247" t="s">
        <v>399</v>
      </c>
    </row>
    <row r="10" spans="1:18" ht="45" customHeight="1" x14ac:dyDescent="0.25">
      <c r="A10" s="27" t="s">
        <v>379</v>
      </c>
      <c r="B10" s="105" t="s">
        <v>319</v>
      </c>
      <c r="C10" s="106" t="s">
        <v>320</v>
      </c>
      <c r="D10" s="105" t="s">
        <v>321</v>
      </c>
      <c r="E10" s="106" t="s">
        <v>322</v>
      </c>
      <c r="F10" s="247" t="s">
        <v>366</v>
      </c>
      <c r="G10" s="248">
        <f>+(100/B5)*F10</f>
        <v>66.13636363636364</v>
      </c>
      <c r="H10" s="249" t="s">
        <v>381</v>
      </c>
      <c r="I10" s="248">
        <f>+(100/B5)*H10</f>
        <v>70.454545454545453</v>
      </c>
      <c r="J10" s="250">
        <f t="shared" si="0"/>
        <v>300.5</v>
      </c>
      <c r="K10" s="248">
        <f t="shared" ref="K10:K14" si="1">+(G10+I10)/2</f>
        <v>68.295454545454547</v>
      </c>
      <c r="L10" s="247" t="s">
        <v>404</v>
      </c>
    </row>
    <row r="11" spans="1:18" ht="45" customHeight="1" x14ac:dyDescent="0.25">
      <c r="A11" s="27" t="s">
        <v>405</v>
      </c>
      <c r="B11" s="105" t="s">
        <v>214</v>
      </c>
      <c r="C11" s="106" t="s">
        <v>215</v>
      </c>
      <c r="D11" s="105" t="s">
        <v>216</v>
      </c>
      <c r="E11" s="106" t="s">
        <v>217</v>
      </c>
      <c r="F11" s="247" t="s">
        <v>389</v>
      </c>
      <c r="G11" s="248">
        <f>+(100/B5)*F11</f>
        <v>67.045454545454547</v>
      </c>
      <c r="H11" s="249" t="s">
        <v>389</v>
      </c>
      <c r="I11" s="248">
        <f>+(100/B5)*H11</f>
        <v>67.045454545454547</v>
      </c>
      <c r="J11" s="250">
        <f t="shared" si="0"/>
        <v>295</v>
      </c>
      <c r="K11" s="248">
        <f t="shared" si="1"/>
        <v>67.045454545454547</v>
      </c>
      <c r="L11" s="247" t="s">
        <v>390</v>
      </c>
    </row>
    <row r="12" spans="1:18" ht="45" customHeight="1" x14ac:dyDescent="0.25">
      <c r="A12" s="27" t="s">
        <v>376</v>
      </c>
      <c r="B12" s="105" t="s">
        <v>323</v>
      </c>
      <c r="C12" s="106" t="s">
        <v>324</v>
      </c>
      <c r="D12" s="105" t="s">
        <v>325</v>
      </c>
      <c r="E12" s="106" t="s">
        <v>326</v>
      </c>
      <c r="F12" s="247" t="s">
        <v>401</v>
      </c>
      <c r="G12" s="248">
        <f>+(100/B5)*F12</f>
        <v>64.772727272727266</v>
      </c>
      <c r="H12" s="249" t="s">
        <v>395</v>
      </c>
      <c r="I12" s="248">
        <f>+(100/B5)*H12</f>
        <v>69.318181818181813</v>
      </c>
      <c r="J12" s="250">
        <f t="shared" si="0"/>
        <v>295</v>
      </c>
      <c r="K12" s="248">
        <f t="shared" si="1"/>
        <v>67.045454545454533</v>
      </c>
      <c r="L12" s="247" t="s">
        <v>402</v>
      </c>
    </row>
    <row r="13" spans="1:18" ht="45" customHeight="1" x14ac:dyDescent="0.25">
      <c r="A13" s="27" t="s">
        <v>377</v>
      </c>
      <c r="B13" s="105" t="s">
        <v>222</v>
      </c>
      <c r="C13" s="266">
        <v>1927235</v>
      </c>
      <c r="D13" s="105" t="s">
        <v>223</v>
      </c>
      <c r="E13" s="266">
        <v>1952721</v>
      </c>
      <c r="F13" s="247" t="s">
        <v>396</v>
      </c>
      <c r="G13" s="248">
        <f>+(100/B5)*F13</f>
        <v>63.409090909090907</v>
      </c>
      <c r="H13" s="249" t="s">
        <v>397</v>
      </c>
      <c r="I13" s="248">
        <f>+(100/B5)*H13</f>
        <v>66.36363636363636</v>
      </c>
      <c r="J13" s="250">
        <f t="shared" si="0"/>
        <v>285.5</v>
      </c>
      <c r="K13" s="248">
        <f t="shared" si="1"/>
        <v>64.886363636363626</v>
      </c>
      <c r="L13" s="247" t="s">
        <v>398</v>
      </c>
    </row>
    <row r="14" spans="1:18" ht="45" customHeight="1" x14ac:dyDescent="0.25">
      <c r="A14" s="27" t="s">
        <v>372</v>
      </c>
      <c r="B14" s="105" t="s">
        <v>327</v>
      </c>
      <c r="C14" s="106" t="s">
        <v>328</v>
      </c>
      <c r="D14" s="105" t="s">
        <v>329</v>
      </c>
      <c r="E14" s="106" t="s">
        <v>330</v>
      </c>
      <c r="F14" s="247" t="s">
        <v>392</v>
      </c>
      <c r="G14" s="248">
        <f>+(100/B5)*F14</f>
        <v>66.818181818181813</v>
      </c>
      <c r="H14" s="249" t="s">
        <v>392</v>
      </c>
      <c r="I14" s="248">
        <f>+(100/B5)*H14</f>
        <v>66.818181818181813</v>
      </c>
      <c r="J14" s="250">
        <f t="shared" si="0"/>
        <v>294</v>
      </c>
      <c r="K14" s="248">
        <f t="shared" si="1"/>
        <v>66.818181818181813</v>
      </c>
      <c r="L14" s="247" t="s">
        <v>403</v>
      </c>
      <c r="R14" s="3" t="s">
        <v>21</v>
      </c>
    </row>
    <row r="15" spans="1:18" ht="45" customHeight="1" thickBot="1" x14ac:dyDescent="0.3">
      <c r="A15" s="256" t="s">
        <v>378</v>
      </c>
      <c r="B15" s="257" t="s">
        <v>331</v>
      </c>
      <c r="C15" s="258" t="s">
        <v>332</v>
      </c>
      <c r="D15" s="257" t="s">
        <v>333</v>
      </c>
      <c r="E15" s="258" t="s">
        <v>334</v>
      </c>
      <c r="F15" s="263" t="s">
        <v>384</v>
      </c>
      <c r="G15" s="260">
        <f>F15/220*100</f>
        <v>65.681818181818187</v>
      </c>
      <c r="H15" s="261" t="s">
        <v>385</v>
      </c>
      <c r="I15" s="260">
        <f>H15/220*100</f>
        <v>64.545454545454547</v>
      </c>
      <c r="J15" s="262">
        <f>F15+H15</f>
        <v>286.5</v>
      </c>
      <c r="K15" s="260">
        <f>J15/440*100</f>
        <v>65.11363636363636</v>
      </c>
      <c r="L15" s="259" t="s">
        <v>400</v>
      </c>
    </row>
    <row r="16" spans="1:18" ht="16.5" customHeight="1" thickBot="1" x14ac:dyDescent="0.3">
      <c r="A16" s="143" t="s">
        <v>30</v>
      </c>
      <c r="B16" s="144"/>
      <c r="C16" s="144"/>
      <c r="D16" s="144"/>
      <c r="E16" s="144"/>
      <c r="F16" s="145"/>
      <c r="G16" s="145"/>
      <c r="H16" s="145"/>
      <c r="I16" s="145"/>
      <c r="J16" s="145"/>
      <c r="K16" s="145"/>
      <c r="L16" s="145"/>
    </row>
    <row r="17" spans="1:12" ht="16.5" customHeight="1" thickBot="1" x14ac:dyDescent="0.3">
      <c r="A17" s="143" t="s">
        <v>31</v>
      </c>
      <c r="B17" s="144"/>
      <c r="C17" s="144"/>
      <c r="D17" s="144"/>
      <c r="E17" s="144"/>
      <c r="F17" s="145"/>
      <c r="G17" s="145"/>
      <c r="H17" s="145"/>
      <c r="I17" s="145"/>
      <c r="J17" s="145"/>
      <c r="K17" s="145"/>
      <c r="L17" s="145"/>
    </row>
  </sheetData>
  <protectedRanges>
    <protectedRange sqref="E3:E4" name="Range1"/>
    <protectedRange sqref="B9:F12 B14:F15 B13 D13 F13" name="Range2"/>
    <protectedRange sqref="H9:H15" name="Range3"/>
    <protectedRange sqref="L9:L15" name="Range4"/>
    <protectedRange sqref="A16:L17" name="Range5"/>
    <protectedRange sqref="F2" name="Range6"/>
    <protectedRange sqref="B2:E2" name="Range4_1"/>
    <protectedRange sqref="C13" name="Range2_1"/>
    <protectedRange sqref="E13" name="Range2_2"/>
  </protectedRanges>
  <mergeCells count="2">
    <mergeCell ref="A16:L16"/>
    <mergeCell ref="A17:L17"/>
  </mergeCells>
  <pageMargins left="0.7" right="0.7" top="0.75" bottom="0.75" header="0.3" footer="0.3"/>
  <pageSetup paperSize="8" orientation="landscape" r:id="rId1"/>
  <headerFooter>
    <oddFooter>&amp;C&amp;"Helvetica Neue,Regular"&amp;12&amp;K000000&amp;P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B3A666"/>
  </sheetPr>
  <dimension ref="A1:R18"/>
  <sheetViews>
    <sheetView showGridLines="0" topLeftCell="A2" zoomScale="70" zoomScaleNormal="70" workbookViewId="0">
      <selection activeCell="D3" sqref="D3:E4"/>
    </sheetView>
  </sheetViews>
  <sheetFormatPr defaultColWidth="8.85546875" defaultRowHeight="15" customHeight="1" x14ac:dyDescent="0.2"/>
  <cols>
    <col min="1" max="1" width="8.85546875" style="3" customWidth="1"/>
    <col min="2" max="2" width="28.140625" style="3" customWidth="1"/>
    <col min="3" max="3" width="15.42578125" style="3" customWidth="1"/>
    <col min="4" max="4" width="35.28515625" style="3" customWidth="1"/>
    <col min="5" max="5" width="15.7109375" style="3" customWidth="1"/>
    <col min="6" max="12" width="12.7109375" style="3" customWidth="1"/>
    <col min="13" max="16384" width="8.85546875" style="3"/>
  </cols>
  <sheetData>
    <row r="1" spans="1:18" ht="27.75" customHeight="1" x14ac:dyDescent="0.25">
      <c r="A1" s="7" t="s">
        <v>22</v>
      </c>
      <c r="B1" s="1"/>
      <c r="C1" s="2"/>
      <c r="D1" s="1"/>
      <c r="E1" s="8"/>
      <c r="F1" s="9"/>
      <c r="G1" s="12"/>
      <c r="H1" s="11"/>
      <c r="I1" s="4"/>
      <c r="J1" s="4"/>
      <c r="K1" s="4"/>
      <c r="L1" s="4"/>
    </row>
    <row r="2" spans="1:18" ht="27.75" customHeight="1" x14ac:dyDescent="0.25">
      <c r="A2" s="7" t="s">
        <v>23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60"/>
      <c r="I2" s="4"/>
      <c r="J2" s="4"/>
      <c r="K2" s="4"/>
      <c r="L2" s="4"/>
    </row>
    <row r="3" spans="1:18" ht="27.75" customHeight="1" x14ac:dyDescent="0.25">
      <c r="A3" s="7" t="s">
        <v>24</v>
      </c>
      <c r="B3" s="7" t="s">
        <v>37</v>
      </c>
      <c r="C3" s="13"/>
      <c r="D3" s="99" t="s">
        <v>298</v>
      </c>
      <c r="E3" s="13"/>
      <c r="F3" s="14"/>
      <c r="G3" s="15"/>
      <c r="H3" s="16"/>
      <c r="I3" s="4"/>
      <c r="J3" s="4"/>
      <c r="K3" s="4"/>
      <c r="L3" s="4"/>
    </row>
    <row r="4" spans="1:18" ht="27.75" customHeight="1" x14ac:dyDescent="0.25">
      <c r="A4" s="18" t="s">
        <v>26</v>
      </c>
      <c r="B4" s="18" t="s">
        <v>44</v>
      </c>
      <c r="C4" s="19"/>
      <c r="D4" s="100" t="s">
        <v>299</v>
      </c>
      <c r="E4" s="17"/>
      <c r="F4" s="16"/>
      <c r="G4" s="15"/>
      <c r="H4" s="16"/>
      <c r="I4" s="4"/>
      <c r="J4" s="4"/>
      <c r="K4" s="4"/>
      <c r="L4" s="4"/>
    </row>
    <row r="5" spans="1:18" ht="27.75" customHeight="1" x14ac:dyDescent="0.25">
      <c r="A5" s="18"/>
      <c r="B5" s="65">
        <v>230</v>
      </c>
      <c r="C5" s="19"/>
      <c r="D5" s="7"/>
      <c r="E5" s="17"/>
      <c r="F5" s="16"/>
      <c r="G5" s="15"/>
      <c r="H5" s="16"/>
      <c r="I5" s="4"/>
      <c r="J5" s="4"/>
      <c r="K5" s="4"/>
      <c r="L5" s="4"/>
    </row>
    <row r="6" spans="1:18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4"/>
      <c r="J6" s="4"/>
      <c r="K6" s="4"/>
      <c r="L6" s="4"/>
    </row>
    <row r="7" spans="1:18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59"/>
      <c r="J7" s="59"/>
      <c r="K7" s="59"/>
      <c r="L7" s="59"/>
    </row>
    <row r="8" spans="1:18" ht="33" customHeight="1" x14ac:dyDescent="0.25">
      <c r="A8" s="23" t="s">
        <v>28</v>
      </c>
      <c r="B8" s="24" t="s">
        <v>11</v>
      </c>
      <c r="C8" s="96" t="s">
        <v>12</v>
      </c>
      <c r="D8" s="24" t="s">
        <v>13</v>
      </c>
      <c r="E8" s="96" t="s">
        <v>14</v>
      </c>
      <c r="F8" s="25" t="s">
        <v>16</v>
      </c>
      <c r="G8" s="25" t="s">
        <v>17</v>
      </c>
      <c r="H8" s="104" t="s">
        <v>210</v>
      </c>
      <c r="I8" s="104" t="s">
        <v>211</v>
      </c>
      <c r="J8" s="26" t="s">
        <v>18</v>
      </c>
      <c r="K8" s="26" t="s">
        <v>19</v>
      </c>
      <c r="L8" s="26" t="s">
        <v>29</v>
      </c>
    </row>
    <row r="9" spans="1:18" s="103" customFormat="1" ht="33" customHeight="1" x14ac:dyDescent="0.25">
      <c r="A9" s="102" t="s">
        <v>374</v>
      </c>
      <c r="B9" s="105" t="s">
        <v>240</v>
      </c>
      <c r="C9" s="106" t="s">
        <v>241</v>
      </c>
      <c r="D9" s="105" t="s">
        <v>242</v>
      </c>
      <c r="E9" s="106" t="s">
        <v>243</v>
      </c>
      <c r="F9" s="251" t="s">
        <v>385</v>
      </c>
      <c r="G9" s="252">
        <f>+(100/B5)*F9</f>
        <v>61.739130434782609</v>
      </c>
      <c r="H9" s="253" t="s">
        <v>385</v>
      </c>
      <c r="I9" s="252">
        <f>+(100/B5)*H9</f>
        <v>61.739130434782609</v>
      </c>
      <c r="J9" s="254">
        <f t="shared" ref="J9:J16" si="0">F9+H9</f>
        <v>284</v>
      </c>
      <c r="K9" s="252">
        <f>+(G9+I9)/2</f>
        <v>61.739130434782609</v>
      </c>
      <c r="L9" s="251" t="s">
        <v>414</v>
      </c>
    </row>
    <row r="10" spans="1:18" s="103" customFormat="1" ht="45" customHeight="1" x14ac:dyDescent="0.25">
      <c r="A10" s="102" t="s">
        <v>405</v>
      </c>
      <c r="B10" s="105" t="s">
        <v>232</v>
      </c>
      <c r="C10" s="106" t="s">
        <v>233</v>
      </c>
      <c r="D10" s="105" t="s">
        <v>234</v>
      </c>
      <c r="E10" s="106" t="s">
        <v>235</v>
      </c>
      <c r="F10" s="251" t="s">
        <v>380</v>
      </c>
      <c r="G10" s="252">
        <f>+(100/B5)*F10</f>
        <v>67.608695652173907</v>
      </c>
      <c r="H10" s="253" t="s">
        <v>381</v>
      </c>
      <c r="I10" s="252">
        <f>+(100/B5)*H10</f>
        <v>67.391304347826079</v>
      </c>
      <c r="J10" s="254">
        <f t="shared" si="0"/>
        <v>310.5</v>
      </c>
      <c r="K10" s="252">
        <f t="shared" ref="K10:K16" si="1">+(G10+I10)/2</f>
        <v>67.5</v>
      </c>
      <c r="L10" s="251" t="s">
        <v>409</v>
      </c>
    </row>
    <row r="11" spans="1:18" s="103" customFormat="1" ht="45" customHeight="1" x14ac:dyDescent="0.25">
      <c r="A11" s="102" t="s">
        <v>379</v>
      </c>
      <c r="B11" s="105" t="s">
        <v>319</v>
      </c>
      <c r="C11" s="106" t="s">
        <v>320</v>
      </c>
      <c r="D11" s="105" t="s">
        <v>321</v>
      </c>
      <c r="E11" s="106" t="s">
        <v>322</v>
      </c>
      <c r="F11" s="251" t="s">
        <v>430</v>
      </c>
      <c r="G11" s="252">
        <f>+(100/B5)*F11</f>
        <v>69.347826086956516</v>
      </c>
      <c r="H11" s="253" t="s">
        <v>431</v>
      </c>
      <c r="I11" s="252">
        <f>+(100/B5)*H11</f>
        <v>65.869565217391298</v>
      </c>
      <c r="J11" s="254">
        <f t="shared" si="0"/>
        <v>311</v>
      </c>
      <c r="K11" s="252">
        <f>+(G11+I11)/2</f>
        <v>67.608695652173907</v>
      </c>
      <c r="L11" s="251" t="s">
        <v>432</v>
      </c>
    </row>
    <row r="12" spans="1:18" s="103" customFormat="1" ht="45" customHeight="1" x14ac:dyDescent="0.25">
      <c r="A12" s="102" t="s">
        <v>377</v>
      </c>
      <c r="B12" s="105" t="s">
        <v>323</v>
      </c>
      <c r="C12" s="106" t="s">
        <v>324</v>
      </c>
      <c r="D12" s="105" t="s">
        <v>325</v>
      </c>
      <c r="E12" s="106" t="s">
        <v>326</v>
      </c>
      <c r="F12" s="251" t="s">
        <v>363</v>
      </c>
      <c r="G12" s="252">
        <f>+(100/B5)*F12</f>
        <v>61.304347826086953</v>
      </c>
      <c r="H12" s="253" t="s">
        <v>384</v>
      </c>
      <c r="I12" s="252">
        <f>+(100/B5)*H12</f>
        <v>62.826086956521735</v>
      </c>
      <c r="J12" s="254">
        <f t="shared" si="0"/>
        <v>285.5</v>
      </c>
      <c r="K12" s="252">
        <f t="shared" si="1"/>
        <v>62.065217391304344</v>
      </c>
      <c r="L12" s="251" t="s">
        <v>425</v>
      </c>
    </row>
    <row r="13" spans="1:18" s="103" customFormat="1" ht="45" customHeight="1" x14ac:dyDescent="0.25">
      <c r="A13" s="102" t="s">
        <v>372</v>
      </c>
      <c r="B13" s="105" t="s">
        <v>224</v>
      </c>
      <c r="C13" s="106" t="s">
        <v>225</v>
      </c>
      <c r="D13" s="105" t="s">
        <v>226</v>
      </c>
      <c r="E13" s="106" t="s">
        <v>227</v>
      </c>
      <c r="F13" s="251" t="s">
        <v>391</v>
      </c>
      <c r="G13" s="252">
        <f>+(100/B5)*F13</f>
        <v>65.65217391304347</v>
      </c>
      <c r="H13" s="253" t="s">
        <v>392</v>
      </c>
      <c r="I13" s="252">
        <f>+(100/B5)*H13</f>
        <v>63.913043478260867</v>
      </c>
      <c r="J13" s="254">
        <f>F13+H13</f>
        <v>298</v>
      </c>
      <c r="K13" s="252">
        <f>+(G13+I13)/2</f>
        <v>64.782608695652172</v>
      </c>
      <c r="L13" s="251" t="s">
        <v>408</v>
      </c>
    </row>
    <row r="14" spans="1:18" s="103" customFormat="1" ht="45" customHeight="1" x14ac:dyDescent="0.25">
      <c r="A14" s="102" t="s">
        <v>355</v>
      </c>
      <c r="B14" s="105" t="s">
        <v>335</v>
      </c>
      <c r="C14" s="106" t="s">
        <v>336</v>
      </c>
      <c r="D14" s="105" t="s">
        <v>337</v>
      </c>
      <c r="E14" s="106" t="s">
        <v>121</v>
      </c>
      <c r="F14" s="251" t="s">
        <v>410</v>
      </c>
      <c r="G14" s="252">
        <f>+(100/B5)*F14</f>
        <v>75.434782608695656</v>
      </c>
      <c r="H14" s="253" t="s">
        <v>411</v>
      </c>
      <c r="I14" s="252">
        <f>+(100/B5)*H14</f>
        <v>73.043478260869563</v>
      </c>
      <c r="J14" s="254">
        <f t="shared" si="0"/>
        <v>341.5</v>
      </c>
      <c r="K14" s="252">
        <f t="shared" si="1"/>
        <v>74.239130434782609</v>
      </c>
      <c r="L14" s="251" t="s">
        <v>412</v>
      </c>
      <c r="R14" s="103" t="s">
        <v>21</v>
      </c>
    </row>
    <row r="15" spans="1:18" s="103" customFormat="1" ht="45" customHeight="1" x14ac:dyDescent="0.25">
      <c r="A15" s="102" t="s">
        <v>376</v>
      </c>
      <c r="B15" s="105" t="s">
        <v>338</v>
      </c>
      <c r="C15" s="106" t="s">
        <v>339</v>
      </c>
      <c r="D15" s="105" t="s">
        <v>340</v>
      </c>
      <c r="E15" s="106" t="s">
        <v>341</v>
      </c>
      <c r="F15" s="251" t="s">
        <v>384</v>
      </c>
      <c r="G15" s="252">
        <f>+(100/B5)*F15</f>
        <v>62.826086956521735</v>
      </c>
      <c r="H15" s="253" t="s">
        <v>429</v>
      </c>
      <c r="I15" s="252">
        <f>+(100/B5)*H15</f>
        <v>68.695652173913047</v>
      </c>
      <c r="J15" s="254">
        <f t="shared" si="0"/>
        <v>302.5</v>
      </c>
      <c r="K15" s="252">
        <f t="shared" si="1"/>
        <v>65.760869565217391</v>
      </c>
      <c r="L15" s="251" t="s">
        <v>406</v>
      </c>
    </row>
    <row r="16" spans="1:18" s="103" customFormat="1" ht="45" customHeight="1" thickBot="1" x14ac:dyDescent="0.3">
      <c r="A16" s="102" t="s">
        <v>378</v>
      </c>
      <c r="B16" s="105" t="s">
        <v>331</v>
      </c>
      <c r="C16" s="106" t="s">
        <v>332</v>
      </c>
      <c r="D16" s="105" t="s">
        <v>333</v>
      </c>
      <c r="E16" s="106" t="s">
        <v>334</v>
      </c>
      <c r="F16" s="251" t="s">
        <v>385</v>
      </c>
      <c r="G16" s="252">
        <f>+(100/B5)*F16</f>
        <v>61.739130434782609</v>
      </c>
      <c r="H16" s="253" t="s">
        <v>392</v>
      </c>
      <c r="I16" s="252">
        <f>+(100/B5)*H16</f>
        <v>63.913043478260867</v>
      </c>
      <c r="J16" s="254">
        <f t="shared" si="0"/>
        <v>289</v>
      </c>
      <c r="K16" s="252">
        <f t="shared" si="1"/>
        <v>62.826086956521735</v>
      </c>
      <c r="L16" s="251" t="s">
        <v>407</v>
      </c>
    </row>
    <row r="17" spans="1:12" ht="16.5" customHeight="1" thickBot="1" x14ac:dyDescent="0.3">
      <c r="A17" s="143" t="s">
        <v>30</v>
      </c>
      <c r="B17" s="144"/>
      <c r="C17" s="144"/>
      <c r="D17" s="144"/>
      <c r="E17" s="144"/>
      <c r="F17" s="145"/>
      <c r="G17" s="145"/>
      <c r="H17" s="145"/>
      <c r="I17" s="145"/>
      <c r="J17" s="145"/>
      <c r="K17" s="145"/>
      <c r="L17" s="145"/>
    </row>
    <row r="18" spans="1:12" ht="16.5" customHeight="1" thickBot="1" x14ac:dyDescent="0.3">
      <c r="A18" s="143" t="s">
        <v>31</v>
      </c>
      <c r="B18" s="144"/>
      <c r="C18" s="144"/>
      <c r="D18" s="144"/>
      <c r="E18" s="144"/>
      <c r="F18" s="145"/>
      <c r="G18" s="145"/>
      <c r="H18" s="145"/>
      <c r="I18" s="145"/>
      <c r="J18" s="145"/>
      <c r="K18" s="145"/>
      <c r="L18" s="145"/>
    </row>
  </sheetData>
  <protectedRanges>
    <protectedRange sqref="E3:E4" name="Range1"/>
    <protectedRange sqref="B9:F16" name="Range2"/>
    <protectedRange sqref="H9:H16" name="Range3"/>
    <protectedRange sqref="L9:L16" name="Range4"/>
    <protectedRange sqref="A17:L18" name="Range5"/>
    <protectedRange sqref="B2:E2" name="Range4_1"/>
  </protectedRanges>
  <mergeCells count="2">
    <mergeCell ref="A17:L17"/>
    <mergeCell ref="A18:L18"/>
  </mergeCells>
  <pageMargins left="0.7" right="0.7" top="0.75" bottom="0.75" header="0.3" footer="0.3"/>
  <pageSetup paperSize="8" orientation="landscape" r:id="rId1"/>
  <headerFooter>
    <oddFooter>&amp;C&amp;"Helvetica Neue,Regular"&amp;12&amp;K000000&amp;P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B3A666"/>
  </sheetPr>
  <dimension ref="A1:L14"/>
  <sheetViews>
    <sheetView showGridLines="0" workbookViewId="0">
      <selection activeCell="F5" sqref="F5"/>
    </sheetView>
  </sheetViews>
  <sheetFormatPr defaultColWidth="8.85546875" defaultRowHeight="15" customHeight="1" x14ac:dyDescent="0.2"/>
  <cols>
    <col min="1" max="1" width="8.85546875" style="3" customWidth="1"/>
    <col min="2" max="2" width="28.140625" style="3" customWidth="1"/>
    <col min="3" max="3" width="14.42578125" style="3" customWidth="1"/>
    <col min="4" max="4" width="35.28515625" style="3" customWidth="1"/>
    <col min="5" max="5" width="14.42578125" style="3" customWidth="1"/>
    <col min="6" max="12" width="12.7109375" style="3" customWidth="1"/>
    <col min="13" max="16384" width="8.85546875" style="3"/>
  </cols>
  <sheetData>
    <row r="1" spans="1:12" ht="27.75" customHeight="1" x14ac:dyDescent="0.25">
      <c r="A1" s="7" t="s">
        <v>22</v>
      </c>
      <c r="B1" s="1"/>
      <c r="C1" s="2"/>
      <c r="D1" s="1"/>
      <c r="E1" s="8"/>
      <c r="F1" s="9"/>
      <c r="G1" s="10"/>
      <c r="H1" s="11"/>
      <c r="I1" s="12"/>
      <c r="J1" s="4"/>
      <c r="K1" s="4"/>
      <c r="L1" s="4"/>
    </row>
    <row r="2" spans="1:12" ht="27.75" customHeight="1" x14ac:dyDescent="0.25">
      <c r="A2" s="7" t="s">
        <v>1</v>
      </c>
      <c r="B2" s="78" t="s">
        <v>212</v>
      </c>
      <c r="C2" s="29"/>
      <c r="D2" s="47" t="s">
        <v>2</v>
      </c>
      <c r="E2" s="78" t="s">
        <v>213</v>
      </c>
      <c r="F2" s="4"/>
      <c r="G2" s="4"/>
      <c r="H2" s="4"/>
      <c r="I2" s="62"/>
      <c r="J2" s="4"/>
      <c r="K2" s="4"/>
      <c r="L2" s="4"/>
    </row>
    <row r="3" spans="1:12" ht="27.75" customHeight="1" x14ac:dyDescent="0.25">
      <c r="A3" s="7" t="s">
        <v>24</v>
      </c>
      <c r="B3" s="7" t="s">
        <v>38</v>
      </c>
      <c r="C3" s="13"/>
      <c r="D3" s="99" t="s">
        <v>298</v>
      </c>
      <c r="E3" s="13"/>
      <c r="F3" s="14"/>
      <c r="G3" s="15"/>
      <c r="H3" s="16"/>
      <c r="I3" s="15"/>
      <c r="J3" s="4"/>
      <c r="K3" s="4"/>
      <c r="L3" s="4"/>
    </row>
    <row r="4" spans="1:12" ht="27.75" customHeight="1" x14ac:dyDescent="0.25">
      <c r="A4" s="18" t="s">
        <v>26</v>
      </c>
      <c r="B4" s="18" t="s">
        <v>45</v>
      </c>
      <c r="C4" s="19"/>
      <c r="D4" s="100" t="s">
        <v>299</v>
      </c>
      <c r="E4" s="17"/>
      <c r="F4" s="16"/>
      <c r="G4" s="15"/>
      <c r="H4" s="16"/>
      <c r="I4" s="15"/>
      <c r="J4" s="4"/>
      <c r="K4" s="4"/>
      <c r="L4" s="4"/>
    </row>
    <row r="5" spans="1:12" ht="27.75" customHeight="1" x14ac:dyDescent="0.25">
      <c r="A5" s="18" t="s">
        <v>43</v>
      </c>
      <c r="B5" s="65">
        <v>260</v>
      </c>
      <c r="C5" s="19"/>
      <c r="D5" s="18"/>
      <c r="E5" s="17"/>
      <c r="F5" s="16"/>
      <c r="G5" s="15"/>
      <c r="H5" s="16"/>
      <c r="I5" s="15"/>
      <c r="J5" s="4"/>
      <c r="K5" s="4"/>
      <c r="L5" s="4"/>
    </row>
    <row r="6" spans="1:12" ht="27.75" customHeight="1" x14ac:dyDescent="0.25">
      <c r="A6" s="7" t="s">
        <v>7</v>
      </c>
      <c r="B6" s="13"/>
      <c r="C6" s="13"/>
      <c r="D6" s="13"/>
      <c r="E6" s="13"/>
      <c r="F6" s="14"/>
      <c r="G6" s="14"/>
      <c r="H6" s="14"/>
      <c r="I6" s="63"/>
      <c r="J6" s="4"/>
      <c r="K6" s="4"/>
      <c r="L6" s="4"/>
    </row>
    <row r="7" spans="1:12" ht="27.75" customHeight="1" x14ac:dyDescent="0.25">
      <c r="A7" s="20" t="s">
        <v>27</v>
      </c>
      <c r="B7" s="21"/>
      <c r="C7" s="21"/>
      <c r="D7" s="21"/>
      <c r="E7" s="21"/>
      <c r="F7" s="22"/>
      <c r="G7" s="22"/>
      <c r="H7" s="22"/>
      <c r="I7" s="64"/>
      <c r="J7" s="59"/>
      <c r="K7" s="59"/>
      <c r="L7" s="59"/>
    </row>
    <row r="8" spans="1:12" ht="30.75" customHeight="1" x14ac:dyDescent="0.25">
      <c r="A8" s="23" t="s">
        <v>28</v>
      </c>
      <c r="B8" s="24" t="s">
        <v>11</v>
      </c>
      <c r="C8" s="96" t="s">
        <v>12</v>
      </c>
      <c r="D8" s="24" t="s">
        <v>13</v>
      </c>
      <c r="E8" s="96" t="s">
        <v>14</v>
      </c>
      <c r="F8" s="25" t="s">
        <v>16</v>
      </c>
      <c r="G8" s="25" t="s">
        <v>17</v>
      </c>
      <c r="H8" s="104" t="s">
        <v>210</v>
      </c>
      <c r="I8" s="104" t="s">
        <v>211</v>
      </c>
      <c r="J8" s="26" t="s">
        <v>18</v>
      </c>
      <c r="K8" s="26" t="s">
        <v>19</v>
      </c>
      <c r="L8" s="26" t="s">
        <v>29</v>
      </c>
    </row>
    <row r="9" spans="1:12" ht="75" customHeight="1" x14ac:dyDescent="0.25">
      <c r="A9" s="27" t="s">
        <v>379</v>
      </c>
      <c r="B9" s="107" t="s">
        <v>338</v>
      </c>
      <c r="C9" s="108" t="s">
        <v>339</v>
      </c>
      <c r="D9" s="107" t="s">
        <v>340</v>
      </c>
      <c r="E9" s="108" t="s">
        <v>341</v>
      </c>
      <c r="F9" s="251" t="s">
        <v>426</v>
      </c>
      <c r="G9" s="252">
        <f>+(100/B5)*F9</f>
        <v>61.923076923076927</v>
      </c>
      <c r="H9" s="253" t="s">
        <v>455</v>
      </c>
      <c r="I9" s="252">
        <f>+(100/B5)*H9</f>
        <v>65.384615384615387</v>
      </c>
      <c r="J9" s="254">
        <f t="shared" ref="J9:J12" si="0">F9+H9</f>
        <v>331</v>
      </c>
      <c r="K9" s="252">
        <f>+(G9+I9)/2</f>
        <v>63.65384615384616</v>
      </c>
      <c r="L9" s="251" t="s">
        <v>432</v>
      </c>
    </row>
    <row r="10" spans="1:12" ht="75" customHeight="1" x14ac:dyDescent="0.25">
      <c r="A10" s="27" t="s">
        <v>405</v>
      </c>
      <c r="B10" s="107" t="s">
        <v>342</v>
      </c>
      <c r="C10" s="108" t="s">
        <v>343</v>
      </c>
      <c r="D10" s="107" t="s">
        <v>344</v>
      </c>
      <c r="E10" s="108" t="s">
        <v>345</v>
      </c>
      <c r="F10" s="251" t="s">
        <v>452</v>
      </c>
      <c r="G10" s="252">
        <f>+(100/B5)*F10</f>
        <v>63.07692307692308</v>
      </c>
      <c r="H10" s="253" t="s">
        <v>453</v>
      </c>
      <c r="I10" s="252">
        <f>+(100/B5)*H10</f>
        <v>63.846153846153847</v>
      </c>
      <c r="J10" s="254">
        <f t="shared" si="0"/>
        <v>330</v>
      </c>
      <c r="K10" s="252">
        <f t="shared" ref="K10:K12" si="1">+(G10+I10)/2</f>
        <v>63.461538461538467</v>
      </c>
      <c r="L10" s="251" t="s">
        <v>454</v>
      </c>
    </row>
    <row r="11" spans="1:12" ht="75" customHeight="1" x14ac:dyDescent="0.25">
      <c r="A11" s="27" t="s">
        <v>355</v>
      </c>
      <c r="B11" s="107" t="s">
        <v>346</v>
      </c>
      <c r="C11" s="108" t="s">
        <v>347</v>
      </c>
      <c r="D11" s="107" t="s">
        <v>348</v>
      </c>
      <c r="E11" s="108" t="s">
        <v>349</v>
      </c>
      <c r="F11" s="251" t="s">
        <v>410</v>
      </c>
      <c r="G11" s="252">
        <f>+(100/B5)*F11</f>
        <v>66.730769230769241</v>
      </c>
      <c r="H11" s="253" t="s">
        <v>455</v>
      </c>
      <c r="I11" s="252">
        <f>+(100/B5)*H11</f>
        <v>65.384615384615387</v>
      </c>
      <c r="J11" s="254">
        <f t="shared" si="0"/>
        <v>343.5</v>
      </c>
      <c r="K11" s="252">
        <f t="shared" si="1"/>
        <v>66.057692307692321</v>
      </c>
      <c r="L11" s="251" t="s">
        <v>428</v>
      </c>
    </row>
    <row r="12" spans="1:12" ht="75" customHeight="1" thickBot="1" x14ac:dyDescent="0.3">
      <c r="A12" s="27" t="s">
        <v>376</v>
      </c>
      <c r="B12" s="107" t="s">
        <v>350</v>
      </c>
      <c r="C12" s="108" t="s">
        <v>351</v>
      </c>
      <c r="D12" s="107" t="s">
        <v>352</v>
      </c>
      <c r="E12" s="108" t="s">
        <v>353</v>
      </c>
      <c r="F12" s="251" t="s">
        <v>440</v>
      </c>
      <c r="G12" s="252">
        <f>+(100/B5)*F12</f>
        <v>57.307692307692314</v>
      </c>
      <c r="H12" s="253" t="s">
        <v>417</v>
      </c>
      <c r="I12" s="252">
        <f>+(100/B5)*H12</f>
        <v>57.884615384615387</v>
      </c>
      <c r="J12" s="254">
        <f t="shared" si="0"/>
        <v>299.5</v>
      </c>
      <c r="K12" s="252">
        <f t="shared" si="1"/>
        <v>57.596153846153854</v>
      </c>
      <c r="L12" s="251" t="s">
        <v>458</v>
      </c>
    </row>
    <row r="13" spans="1:12" ht="16.5" customHeight="1" thickBot="1" x14ac:dyDescent="0.3">
      <c r="A13" s="143" t="s">
        <v>30</v>
      </c>
      <c r="B13" s="144"/>
      <c r="C13" s="144"/>
      <c r="D13" s="144"/>
      <c r="E13" s="144"/>
      <c r="F13" s="145"/>
      <c r="G13" s="145"/>
      <c r="H13" s="145"/>
      <c r="I13" s="145"/>
      <c r="J13" s="145"/>
      <c r="K13" s="145"/>
      <c r="L13" s="145"/>
    </row>
    <row r="14" spans="1:12" ht="16.5" customHeight="1" thickBot="1" x14ac:dyDescent="0.3">
      <c r="A14" s="143" t="s">
        <v>31</v>
      </c>
      <c r="B14" s="144"/>
      <c r="C14" s="144"/>
      <c r="D14" s="144"/>
      <c r="E14" s="144"/>
      <c r="F14" s="145"/>
      <c r="G14" s="145"/>
      <c r="H14" s="145"/>
      <c r="I14" s="145"/>
      <c r="J14" s="145"/>
      <c r="K14" s="145"/>
      <c r="L14" s="145"/>
    </row>
  </sheetData>
  <protectedRanges>
    <protectedRange sqref="B9:F12" name="Range2"/>
    <protectedRange sqref="H9:H12" name="Range3"/>
    <protectedRange sqref="L9:L12" name="Range4"/>
    <protectedRange sqref="A13:L14" name="Range5"/>
    <protectedRange sqref="B2:E2" name="Range4_1"/>
    <protectedRange sqref="E3:E4" name="Range1_1"/>
  </protectedRanges>
  <mergeCells count="2">
    <mergeCell ref="A13:L13"/>
    <mergeCell ref="A14:L14"/>
  </mergeCells>
  <pageMargins left="0.7" right="0.7" top="0.75" bottom="0.75" header="0.3" footer="0.3"/>
  <pageSetup paperSize="8" orientation="landscape" r:id="rId1"/>
  <headerFooter>
    <oddFooter>&amp;C&amp;"Helvetica Neue,Regular"&amp;12&amp;K000000&amp;P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370b71-9b4a-48c4-874e-76e144e1a37a" xsi:nil="true"/>
    <lcf76f155ced4ddcb4097134ff3c332f xmlns="014bbe7b-656b-4307-bc84-345a153590a8">
      <Terms xmlns="http://schemas.microsoft.com/office/infopath/2007/PartnerControls"/>
    </lcf76f155ced4ddcb4097134ff3c332f>
    <_Flow_SignoffStatus xmlns="014bbe7b-656b-4307-bc84-345a153590a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A3C2D0746BAE43BEF1C06B61FF04F4" ma:contentTypeVersion="20" ma:contentTypeDescription="Create a new document." ma:contentTypeScope="" ma:versionID="e81f6537b14ac7cc92bfbf3ef80f1c13">
  <xsd:schema xmlns:xsd="http://www.w3.org/2001/XMLSchema" xmlns:xs="http://www.w3.org/2001/XMLSchema" xmlns:p="http://schemas.microsoft.com/office/2006/metadata/properties" xmlns:ns2="014bbe7b-656b-4307-bc84-345a153590a8" xmlns:ns3="1c370b71-9b4a-48c4-874e-76e144e1a37a" targetNamespace="http://schemas.microsoft.com/office/2006/metadata/properties" ma:root="true" ma:fieldsID="8b44ba75b1401a7250c139d2f091c6ac" ns2:_="" ns3:_="">
    <xsd:import namespace="014bbe7b-656b-4307-bc84-345a153590a8"/>
    <xsd:import namespace="1c370b71-9b4a-48c4-874e-76e144e1a3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4bbe7b-656b-4307-bc84-345a153590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730b48b-6903-4cd6-b78d-9d92824500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370b71-9b4a-48c4-874e-76e144e1a37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6236aa5-33f7-41f5-b117-aa7208c0a974}" ma:internalName="TaxCatchAll" ma:showField="CatchAllData" ma:web="1c370b71-9b4a-48c4-874e-76e144e1a3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2464A1-CB0B-4337-8025-3DCF4CADCB8D}">
  <ds:schemaRefs>
    <ds:schemaRef ds:uri="http://schemas.microsoft.com/office/2006/metadata/properties"/>
    <ds:schemaRef ds:uri="http://www.w3.org/2000/xmlns/"/>
    <ds:schemaRef ds:uri="1c370b71-9b4a-48c4-874e-76e144e1a37a"/>
    <ds:schemaRef ds:uri="http://www.w3.org/2001/XMLSchema-instance"/>
    <ds:schemaRef ds:uri="014bbe7b-656b-4307-bc84-345a153590a8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DB572EF-1076-4A8E-B88B-25DB512DECCF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014bbe7b-656b-4307-bc84-345a153590a8"/>
    <ds:schemaRef ds:uri="1c370b71-9b4a-48c4-874e-76e144e1a37a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69D6ED-D45A-49AB-BD3E-946A039EAF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TQ OPEN </vt:lpstr>
      <vt:lpstr>MQ Open Intro</vt:lpstr>
      <vt:lpstr>MQ Open Prelim</vt:lpstr>
      <vt:lpstr>MQ Open Novice</vt:lpstr>
      <vt:lpstr>TQ U21 </vt:lpstr>
      <vt:lpstr>MQ U21 Intro</vt:lpstr>
      <vt:lpstr>MQ U21 Prelim</vt:lpstr>
      <vt:lpstr>MQ U21 Novice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Liz</dc:creator>
  <cp:keywords/>
  <dc:description/>
  <cp:lastModifiedBy>Elizabeth Frampton Hobbs</cp:lastModifiedBy>
  <cp:revision/>
  <cp:lastPrinted>2025-10-09T14:27:56Z</cp:lastPrinted>
  <dcterms:created xsi:type="dcterms:W3CDTF">2021-09-21T11:21:35Z</dcterms:created>
  <dcterms:modified xsi:type="dcterms:W3CDTF">2025-10-12T10:33:49Z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0x010100C9A3C2D0746BAE43BEF1C06B61FF04F4</vt:lpwstr>
  </property>
  <property fmtid="{D5CDD505-2E9C-101B-9397-08002B2CF9AE}" pid="3" name="MediaServiceImageTags">
    <vt:lpwstr/>
  </property>
</Properties>
</file>